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0755" yWindow="345" windowWidth="10800" windowHeight="9540" tabRatio="906" firstSheet="7" activeTab="12"/>
  </bookViews>
  <sheets>
    <sheet name="СПИСОК КЛАССА" sheetId="1" r:id="rId1"/>
    <sheet name="ПРОТОКОЛ" sheetId="6" state="hidden" r:id="rId2"/>
    <sheet name="АНКЕТА УЧИТЕЛЯ" sheetId="7" state="hidden" r:id="rId3"/>
    <sheet name="ОТВЕТЫ УЧАЩИХСЯ" sheetId="2" state="hidden" r:id="rId4"/>
    <sheet name="Результаты_Класс" sheetId="3" state="hidden" r:id="rId5"/>
    <sheet name="План" sheetId="9" state="hidden" r:id="rId6"/>
    <sheet name="Общ" sheetId="17" state="hidden" r:id="rId7"/>
    <sheet name="Уровни" sheetId="18" r:id="rId8"/>
    <sheet name="Коридор" sheetId="25" r:id="rId9"/>
    <sheet name="Базовый_Уч" sheetId="22" state="hidden" r:id="rId10"/>
    <sheet name="Задания_Б" sheetId="26" r:id="rId11"/>
    <sheet name="Задания_П" sheetId="27" r:id="rId12"/>
    <sheet name="Умения" sheetId="23" r:id="rId13"/>
    <sheet name="Лист1" sheetId="21" r:id="rId14"/>
  </sheets>
  <definedNames>
    <definedName name="Z_BFE542F4_8A0C_4C42_A5CA_C7B0ACF2717E_.wvu.Cols" localSheetId="3" hidden="1">'ОТВЕТЫ УЧАЩИХСЯ'!$A:$B,'ОТВЕТЫ УЧАЩИХСЯ'!#REF!,'ОТВЕТЫ УЧАЩИХСЯ'!#REF!</definedName>
    <definedName name="Z_BFE542F4_8A0C_4C42_A5CA_C7B0ACF2717E_.wvu.Cols" localSheetId="4" hidden="1">Результаты_Класс!$A:$B,Результаты_Класс!$E:$E</definedName>
    <definedName name="Z_BFE542F4_8A0C_4C42_A5CA_C7B0ACF2717E_.wvu.Cols" localSheetId="0" hidden="1">'СПИСОК КЛАССА'!$K:$L,'СПИСОК КЛАССА'!$N:$N</definedName>
    <definedName name="Z_BFE542F4_8A0C_4C42_A5CA_C7B0ACF2717E_.wvu.PrintArea" localSheetId="3" hidden="1">'ОТВЕТЫ УЧАЩИХСЯ'!$A$1:$T$59</definedName>
    <definedName name="Z_BFE542F4_8A0C_4C42_A5CA_C7B0ACF2717E_.wvu.PrintArea" localSheetId="4" hidden="1">Результаты_Класс!$A$1:$X$59</definedName>
    <definedName name="Z_BFE542F4_8A0C_4C42_A5CA_C7B0ACF2717E_.wvu.PrintTitles" localSheetId="8" hidden="1">Коридор!$5:$6</definedName>
    <definedName name="Z_BFE542F4_8A0C_4C42_A5CA_C7B0ACF2717E_.wvu.PrintTitles" localSheetId="5" hidden="1">План!$5:$6</definedName>
    <definedName name="Z_BFE542F4_8A0C_4C42_A5CA_C7B0ACF2717E_.wvu.Rows" localSheetId="2" hidden="1">'АНКЕТА УЧИТЕЛЯ'!$52:$65</definedName>
    <definedName name="Z_BFE542F4_8A0C_4C42_A5CA_C7B0ACF2717E_.wvu.Rows" localSheetId="3" hidden="1">'ОТВЕТЫ УЧАЩИХСЯ'!#REF!</definedName>
    <definedName name="Z_BFE542F4_8A0C_4C42_A5CA_C7B0ACF2717E_.wvu.Rows" localSheetId="1" hidden="1">ПРОТОКОЛ!$60:$68</definedName>
    <definedName name="Z_BFE542F4_8A0C_4C42_A5CA_C7B0ACF2717E_.wvu.Rows" localSheetId="4" hidden="1">Результаты_Класс!$16:$19</definedName>
    <definedName name="Z_BFE542F4_8A0C_4C42_A5CA_C7B0ACF2717E_.wvu.Rows" localSheetId="0" hidden="1">'СПИСОК КЛАССА'!$6:$6</definedName>
    <definedName name="_xlnm.Print_Titles" localSheetId="5">План!$5:$6</definedName>
    <definedName name="_xlnm.Print_Area" localSheetId="3">'ОТВЕТЫ УЧАЩИХСЯ'!$A$1:$U$59</definedName>
    <definedName name="_xlnm.Print_Area" localSheetId="4">Результаты_Класс!$A$1:$AC$40</definedName>
  </definedNames>
  <calcPr calcId="144525"/>
  <customWorkbookViews>
    <customWorkbookView name="РЦОКО - Личное представление" guid="{BFE542F4-8A0C-4C42-A5CA-C7B0ACF2717E}" mergeInterval="0" personalView="1" maximized="1" windowWidth="1676" windowHeight="811" tabRatio="810" activeSheetId="8"/>
  </customWorkbookViews>
</workbook>
</file>

<file path=xl/calcChain.xml><?xml version="1.0" encoding="utf-8"?>
<calcChain xmlns="http://schemas.openxmlformats.org/spreadsheetml/2006/main">
  <c r="M2" i="27" l="1"/>
  <c r="B2" i="27"/>
  <c r="J2" i="26"/>
  <c r="B2" i="26"/>
  <c r="S21" i="1" l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Z8" i="3" l="1"/>
  <c r="Z7" i="3"/>
  <c r="Z6" i="3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0" i="1"/>
  <c r="S20" i="1"/>
  <c r="C20" i="3"/>
  <c r="R2" i="25"/>
  <c r="B2" i="25"/>
  <c r="J2" i="23"/>
  <c r="B2" i="23"/>
  <c r="A1" i="23"/>
  <c r="A1" i="21"/>
  <c r="C2" i="22"/>
  <c r="F2" i="22"/>
  <c r="B3" i="18"/>
  <c r="I3" i="18"/>
  <c r="B2" i="17"/>
  <c r="F2" i="17"/>
  <c r="B3" i="9"/>
  <c r="I3" i="9"/>
  <c r="I2" i="3"/>
  <c r="O2" i="3"/>
  <c r="G4" i="3"/>
  <c r="K6" i="3"/>
  <c r="A20" i="3"/>
  <c r="A21" i="3"/>
  <c r="D21" i="3" s="1"/>
  <c r="C21" i="3"/>
  <c r="A22" i="3"/>
  <c r="C22" i="3"/>
  <c r="A23" i="3"/>
  <c r="D23" i="3" s="1"/>
  <c r="C23" i="3"/>
  <c r="A24" i="3"/>
  <c r="C24" i="3"/>
  <c r="A25" i="3"/>
  <c r="C25" i="3"/>
  <c r="A26" i="3"/>
  <c r="D26" i="3" s="1"/>
  <c r="C26" i="3"/>
  <c r="A27" i="3"/>
  <c r="D27" i="3" s="1"/>
  <c r="C27" i="3"/>
  <c r="A28" i="3"/>
  <c r="C28" i="3"/>
  <c r="A29" i="3"/>
  <c r="D29" i="3" s="1"/>
  <c r="C29" i="3"/>
  <c r="A30" i="3"/>
  <c r="D30" i="3" s="1"/>
  <c r="C30" i="3"/>
  <c r="A31" i="3"/>
  <c r="C31" i="3"/>
  <c r="A32" i="3"/>
  <c r="D32" i="3" s="1"/>
  <c r="C32" i="3"/>
  <c r="A33" i="3"/>
  <c r="C33" i="3"/>
  <c r="E33" i="3" s="1"/>
  <c r="A34" i="3"/>
  <c r="D34" i="3" s="1"/>
  <c r="C34" i="3"/>
  <c r="A35" i="3"/>
  <c r="C35" i="3"/>
  <c r="A36" i="3"/>
  <c r="D36" i="3" s="1"/>
  <c r="C36" i="3"/>
  <c r="A37" i="3"/>
  <c r="C37" i="3"/>
  <c r="E37" i="3" s="1"/>
  <c r="A38" i="3"/>
  <c r="C38" i="3"/>
  <c r="A39" i="3"/>
  <c r="C39" i="3"/>
  <c r="A40" i="3"/>
  <c r="C40" i="3"/>
  <c r="A41" i="3"/>
  <c r="C41" i="3"/>
  <c r="A42" i="3"/>
  <c r="D42" i="3" s="1"/>
  <c r="C42" i="3"/>
  <c r="A43" i="3"/>
  <c r="C43" i="3"/>
  <c r="A44" i="3"/>
  <c r="D44" i="3" s="1"/>
  <c r="C44" i="3"/>
  <c r="A45" i="3"/>
  <c r="D45" i="3" s="1"/>
  <c r="C45" i="3"/>
  <c r="A46" i="3"/>
  <c r="D46" i="3" s="1"/>
  <c r="C46" i="3"/>
  <c r="A47" i="3"/>
  <c r="C47" i="3"/>
  <c r="A48" i="3"/>
  <c r="D48" i="3" s="1"/>
  <c r="C48" i="3"/>
  <c r="A49" i="3"/>
  <c r="C49" i="3"/>
  <c r="D49" i="3"/>
  <c r="A50" i="3"/>
  <c r="C50" i="3"/>
  <c r="D50" i="3"/>
  <c r="A51" i="3"/>
  <c r="D51" i="3" s="1"/>
  <c r="C51" i="3"/>
  <c r="A52" i="3"/>
  <c r="D52" i="3" s="1"/>
  <c r="C52" i="3"/>
  <c r="A53" i="3"/>
  <c r="D53" i="3" s="1"/>
  <c r="C53" i="3"/>
  <c r="A54" i="3"/>
  <c r="C54" i="3"/>
  <c r="D54" i="3"/>
  <c r="A55" i="3"/>
  <c r="C55" i="3"/>
  <c r="D55" i="3"/>
  <c r="A56" i="3"/>
  <c r="D56" i="3" s="1"/>
  <c r="C56" i="3"/>
  <c r="A57" i="3"/>
  <c r="D57" i="3" s="1"/>
  <c r="C57" i="3"/>
  <c r="E57" i="3" s="1"/>
  <c r="A58" i="3"/>
  <c r="C58" i="3"/>
  <c r="D58" i="3"/>
  <c r="A59" i="3"/>
  <c r="C59" i="3"/>
  <c r="D59" i="3"/>
  <c r="H2" i="2"/>
  <c r="N2" i="2"/>
  <c r="G4" i="2"/>
  <c r="E6" i="2"/>
  <c r="E7" i="2"/>
  <c r="A20" i="2"/>
  <c r="D20" i="2" s="1"/>
  <c r="C20" i="2"/>
  <c r="A21" i="2"/>
  <c r="D21" i="2" s="1"/>
  <c r="C21" i="2"/>
  <c r="A22" i="2"/>
  <c r="D22" i="2" s="1"/>
  <c r="C22" i="2"/>
  <c r="A23" i="2"/>
  <c r="D23" i="2" s="1"/>
  <c r="C23" i="2"/>
  <c r="A24" i="2"/>
  <c r="D24" i="2" s="1"/>
  <c r="C24" i="2"/>
  <c r="A25" i="2"/>
  <c r="D25" i="2" s="1"/>
  <c r="C25" i="2"/>
  <c r="A26" i="2"/>
  <c r="C26" i="2"/>
  <c r="D26" i="2"/>
  <c r="A27" i="2"/>
  <c r="D27" i="2" s="1"/>
  <c r="C27" i="2"/>
  <c r="A28" i="2"/>
  <c r="D28" i="2" s="1"/>
  <c r="C28" i="2"/>
  <c r="A29" i="2"/>
  <c r="D29" i="2" s="1"/>
  <c r="C29" i="2"/>
  <c r="A30" i="2"/>
  <c r="D30" i="2" s="1"/>
  <c r="C30" i="2"/>
  <c r="A31" i="2"/>
  <c r="D31" i="2" s="1"/>
  <c r="C31" i="2"/>
  <c r="A32" i="2"/>
  <c r="D32" i="2" s="1"/>
  <c r="C32" i="2"/>
  <c r="A33" i="2"/>
  <c r="D33" i="2" s="1"/>
  <c r="C33" i="2"/>
  <c r="A34" i="2"/>
  <c r="D34" i="2" s="1"/>
  <c r="C34" i="2"/>
  <c r="A35" i="2"/>
  <c r="D35" i="2" s="1"/>
  <c r="C35" i="2"/>
  <c r="A36" i="2"/>
  <c r="D36" i="2" s="1"/>
  <c r="C36" i="2"/>
  <c r="A37" i="2"/>
  <c r="D37" i="2" s="1"/>
  <c r="C37" i="2"/>
  <c r="A38" i="2"/>
  <c r="D38" i="2" s="1"/>
  <c r="C38" i="2"/>
  <c r="A39" i="2"/>
  <c r="D39" i="2" s="1"/>
  <c r="C39" i="2"/>
  <c r="A40" i="2"/>
  <c r="D40" i="2" s="1"/>
  <c r="C40" i="2"/>
  <c r="A41" i="2"/>
  <c r="D41" i="2" s="1"/>
  <c r="C41" i="2"/>
  <c r="A42" i="2"/>
  <c r="D42" i="2" s="1"/>
  <c r="C42" i="2"/>
  <c r="A43" i="2"/>
  <c r="D43" i="2" s="1"/>
  <c r="C43" i="2"/>
  <c r="A44" i="2"/>
  <c r="D44" i="2" s="1"/>
  <c r="C44" i="2"/>
  <c r="A45" i="2"/>
  <c r="D45" i="2" s="1"/>
  <c r="C45" i="2"/>
  <c r="A46" i="2"/>
  <c r="D46" i="2" s="1"/>
  <c r="C46" i="2"/>
  <c r="A47" i="2"/>
  <c r="C47" i="2"/>
  <c r="D47" i="2"/>
  <c r="A48" i="2"/>
  <c r="D48" i="2"/>
  <c r="C48" i="2"/>
  <c r="A49" i="2"/>
  <c r="D49" i="2" s="1"/>
  <c r="C49" i="2"/>
  <c r="A50" i="2"/>
  <c r="D50" i="2" s="1"/>
  <c r="C50" i="2"/>
  <c r="A51" i="2"/>
  <c r="C51" i="2"/>
  <c r="D51" i="2"/>
  <c r="A52" i="2"/>
  <c r="C52" i="2"/>
  <c r="D52" i="2"/>
  <c r="A53" i="2"/>
  <c r="D53" i="2" s="1"/>
  <c r="C53" i="2"/>
  <c r="A54" i="2"/>
  <c r="D54" i="2" s="1"/>
  <c r="C54" i="2"/>
  <c r="A55" i="2"/>
  <c r="C55" i="2"/>
  <c r="D55" i="2"/>
  <c r="A56" i="2"/>
  <c r="C56" i="2"/>
  <c r="D56" i="2"/>
  <c r="A57" i="2"/>
  <c r="D57" i="2" s="1"/>
  <c r="C57" i="2"/>
  <c r="A58" i="2"/>
  <c r="D58" i="2" s="1"/>
  <c r="C58" i="2"/>
  <c r="A59" i="2"/>
  <c r="C59" i="2"/>
  <c r="D59" i="2"/>
  <c r="E2" i="7"/>
  <c r="H2" i="7"/>
  <c r="B7" i="7"/>
  <c r="B1" i="6"/>
  <c r="E1" i="6"/>
  <c r="H1" i="6"/>
  <c r="E54" i="3"/>
  <c r="D22" i="3"/>
  <c r="D43" i="3"/>
  <c r="D20" i="3"/>
  <c r="D39" i="3"/>
  <c r="E47" i="3"/>
  <c r="D37" i="3"/>
  <c r="D47" i="3"/>
  <c r="D25" i="3"/>
  <c r="D24" i="3"/>
  <c r="E44" i="3"/>
  <c r="E28" i="3"/>
  <c r="E39" i="3"/>
  <c r="E35" i="3"/>
  <c r="AC58" i="2" l="1"/>
  <c r="AC21" i="2"/>
  <c r="AC54" i="2"/>
  <c r="AC50" i="2"/>
  <c r="AC46" i="2"/>
  <c r="AC56" i="2"/>
  <c r="AC52" i="2"/>
  <c r="AB58" i="3"/>
  <c r="S58" i="3"/>
  <c r="Z58" i="3"/>
  <c r="AC58" i="3"/>
  <c r="AB56" i="3"/>
  <c r="S56" i="3"/>
  <c r="Z56" i="3"/>
  <c r="AC56" i="3"/>
  <c r="AB54" i="3"/>
  <c r="S54" i="3"/>
  <c r="Z54" i="3"/>
  <c r="AC54" i="3"/>
  <c r="AB52" i="3"/>
  <c r="S52" i="3"/>
  <c r="Z52" i="3"/>
  <c r="AC52" i="3"/>
  <c r="AB50" i="3"/>
  <c r="S50" i="3"/>
  <c r="Z50" i="3"/>
  <c r="AC50" i="3"/>
  <c r="Z47" i="3"/>
  <c r="AC47" i="3"/>
  <c r="AB47" i="3"/>
  <c r="S47" i="3"/>
  <c r="AB46" i="3"/>
  <c r="S46" i="3"/>
  <c r="Z46" i="3"/>
  <c r="AC46" i="3"/>
  <c r="AB44" i="3"/>
  <c r="S44" i="3"/>
  <c r="Z44" i="3"/>
  <c r="Z43" i="3"/>
  <c r="AB43" i="3"/>
  <c r="S43" i="3"/>
  <c r="AB42" i="3"/>
  <c r="S42" i="3"/>
  <c r="Z42" i="3"/>
  <c r="AC59" i="2"/>
  <c r="AC57" i="2"/>
  <c r="AC55" i="2"/>
  <c r="AC53" i="2"/>
  <c r="AC51" i="2"/>
  <c r="AC49" i="2"/>
  <c r="AC48" i="2"/>
  <c r="AC47" i="2"/>
  <c r="AC59" i="3"/>
  <c r="AB59" i="3"/>
  <c r="Z57" i="3"/>
  <c r="AC57" i="3"/>
  <c r="AB57" i="3"/>
  <c r="S57" i="3"/>
  <c r="Z55" i="3"/>
  <c r="AC55" i="3"/>
  <c r="AB55" i="3"/>
  <c r="S55" i="3"/>
  <c r="Z53" i="3"/>
  <c r="AC53" i="3"/>
  <c r="AB53" i="3"/>
  <c r="S53" i="3"/>
  <c r="Z51" i="3"/>
  <c r="AC51" i="3"/>
  <c r="AB51" i="3"/>
  <c r="S51" i="3"/>
  <c r="Z49" i="3"/>
  <c r="AC49" i="3"/>
  <c r="AB49" i="3"/>
  <c r="S49" i="3"/>
  <c r="AB48" i="3"/>
  <c r="S48" i="3"/>
  <c r="Z48" i="3"/>
  <c r="AC48" i="3"/>
  <c r="Z45" i="3"/>
  <c r="AB45" i="3"/>
  <c r="S45" i="3"/>
  <c r="S39" i="3"/>
  <c r="S37" i="3"/>
  <c r="S36" i="3"/>
  <c r="S32" i="3"/>
  <c r="AC30" i="2"/>
  <c r="AC29" i="2"/>
  <c r="AC28" i="2"/>
  <c r="AC27" i="2"/>
  <c r="AC24" i="2"/>
  <c r="AC26" i="2"/>
  <c r="AC25" i="2"/>
  <c r="AC23" i="2"/>
  <c r="AC22" i="2"/>
  <c r="R29" i="3"/>
  <c r="R26" i="3"/>
  <c r="S23" i="3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44" i="3"/>
  <c r="AC42" i="3"/>
  <c r="AC45" i="2"/>
  <c r="AC45" i="3"/>
  <c r="AC43" i="3"/>
  <c r="W58" i="3"/>
  <c r="Y58" i="3"/>
  <c r="AA58" i="3"/>
  <c r="X58" i="3"/>
  <c r="G58" i="3"/>
  <c r="I58" i="3"/>
  <c r="K58" i="3"/>
  <c r="M58" i="3"/>
  <c r="O58" i="3"/>
  <c r="Q58" i="3"/>
  <c r="U58" i="3"/>
  <c r="F58" i="3"/>
  <c r="H58" i="3"/>
  <c r="J58" i="3"/>
  <c r="L58" i="3"/>
  <c r="N58" i="3"/>
  <c r="P58" i="3"/>
  <c r="R58" i="3"/>
  <c r="T58" i="3"/>
  <c r="V58" i="3"/>
  <c r="W56" i="3"/>
  <c r="Y56" i="3"/>
  <c r="AA56" i="3"/>
  <c r="X56" i="3"/>
  <c r="G56" i="3"/>
  <c r="I56" i="3"/>
  <c r="K56" i="3"/>
  <c r="M56" i="3"/>
  <c r="O56" i="3"/>
  <c r="Q56" i="3"/>
  <c r="U56" i="3"/>
  <c r="F56" i="3"/>
  <c r="H56" i="3"/>
  <c r="J56" i="3"/>
  <c r="L56" i="3"/>
  <c r="N56" i="3"/>
  <c r="P56" i="3"/>
  <c r="R56" i="3"/>
  <c r="T56" i="3"/>
  <c r="V56" i="3"/>
  <c r="W54" i="3"/>
  <c r="Y54" i="3"/>
  <c r="AA54" i="3"/>
  <c r="X54" i="3"/>
  <c r="G54" i="3"/>
  <c r="I54" i="3"/>
  <c r="K54" i="3"/>
  <c r="M54" i="3"/>
  <c r="O54" i="3"/>
  <c r="Q54" i="3"/>
  <c r="U54" i="3"/>
  <c r="F54" i="3"/>
  <c r="H54" i="3"/>
  <c r="J54" i="3"/>
  <c r="L54" i="3"/>
  <c r="N54" i="3"/>
  <c r="P54" i="3"/>
  <c r="R54" i="3"/>
  <c r="T54" i="3"/>
  <c r="V54" i="3"/>
  <c r="W52" i="3"/>
  <c r="Y52" i="3"/>
  <c r="AA52" i="3"/>
  <c r="X52" i="3"/>
  <c r="G52" i="3"/>
  <c r="I52" i="3"/>
  <c r="K52" i="3"/>
  <c r="M52" i="3"/>
  <c r="O52" i="3"/>
  <c r="Q52" i="3"/>
  <c r="U52" i="3"/>
  <c r="F52" i="3"/>
  <c r="H52" i="3"/>
  <c r="J52" i="3"/>
  <c r="L52" i="3"/>
  <c r="N52" i="3"/>
  <c r="P52" i="3"/>
  <c r="R52" i="3"/>
  <c r="T52" i="3"/>
  <c r="V52" i="3"/>
  <c r="W50" i="3"/>
  <c r="Y50" i="3"/>
  <c r="AA50" i="3"/>
  <c r="X50" i="3"/>
  <c r="G50" i="3"/>
  <c r="F50" i="3"/>
  <c r="H50" i="3"/>
  <c r="I50" i="3"/>
  <c r="K50" i="3"/>
  <c r="M50" i="3"/>
  <c r="O50" i="3"/>
  <c r="Q50" i="3"/>
  <c r="U50" i="3"/>
  <c r="J50" i="3"/>
  <c r="L50" i="3"/>
  <c r="N50" i="3"/>
  <c r="P50" i="3"/>
  <c r="R50" i="3"/>
  <c r="T50" i="3"/>
  <c r="V50" i="3"/>
  <c r="W47" i="3"/>
  <c r="Y47" i="3"/>
  <c r="AA47" i="3"/>
  <c r="X47" i="3"/>
  <c r="F47" i="3"/>
  <c r="H47" i="3"/>
  <c r="J47" i="3"/>
  <c r="L47" i="3"/>
  <c r="N47" i="3"/>
  <c r="P47" i="3"/>
  <c r="R47" i="3"/>
  <c r="T47" i="3"/>
  <c r="V47" i="3"/>
  <c r="G47" i="3"/>
  <c r="I47" i="3"/>
  <c r="K47" i="3"/>
  <c r="M47" i="3"/>
  <c r="O47" i="3"/>
  <c r="Q47" i="3"/>
  <c r="U47" i="3"/>
  <c r="W46" i="3"/>
  <c r="Y46" i="3"/>
  <c r="AA46" i="3"/>
  <c r="X46" i="3"/>
  <c r="G46" i="3"/>
  <c r="I46" i="3"/>
  <c r="K46" i="3"/>
  <c r="M46" i="3"/>
  <c r="O46" i="3"/>
  <c r="Q46" i="3"/>
  <c r="U46" i="3"/>
  <c r="F46" i="3"/>
  <c r="H46" i="3"/>
  <c r="J46" i="3"/>
  <c r="L46" i="3"/>
  <c r="N46" i="3"/>
  <c r="P46" i="3"/>
  <c r="R46" i="3"/>
  <c r="T46" i="3"/>
  <c r="V46" i="3"/>
  <c r="G44" i="3"/>
  <c r="I44" i="3"/>
  <c r="K44" i="3"/>
  <c r="M44" i="3"/>
  <c r="O44" i="3"/>
  <c r="Q44" i="3"/>
  <c r="U44" i="3"/>
  <c r="F44" i="3"/>
  <c r="H44" i="3"/>
  <c r="J44" i="3"/>
  <c r="L44" i="3"/>
  <c r="N44" i="3"/>
  <c r="P44" i="3"/>
  <c r="R44" i="3"/>
  <c r="T44" i="3"/>
  <c r="V44" i="3"/>
  <c r="F30" i="3"/>
  <c r="I30" i="3"/>
  <c r="U30" i="3"/>
  <c r="P30" i="3"/>
  <c r="W59" i="3"/>
  <c r="Y59" i="3"/>
  <c r="AA59" i="3"/>
  <c r="X59" i="3"/>
  <c r="Z59" i="3"/>
  <c r="F59" i="3"/>
  <c r="H59" i="3"/>
  <c r="J59" i="3"/>
  <c r="L59" i="3"/>
  <c r="N59" i="3"/>
  <c r="P59" i="3"/>
  <c r="R59" i="3"/>
  <c r="T59" i="3"/>
  <c r="G59" i="3"/>
  <c r="I59" i="3"/>
  <c r="K59" i="3"/>
  <c r="M59" i="3"/>
  <c r="O59" i="3"/>
  <c r="Q59" i="3"/>
  <c r="S59" i="3"/>
  <c r="U59" i="3"/>
  <c r="V59" i="3"/>
  <c r="W57" i="3"/>
  <c r="Y57" i="3"/>
  <c r="AA57" i="3"/>
  <c r="X57" i="3"/>
  <c r="F57" i="3"/>
  <c r="H57" i="3"/>
  <c r="J57" i="3"/>
  <c r="L57" i="3"/>
  <c r="N57" i="3"/>
  <c r="P57" i="3"/>
  <c r="R57" i="3"/>
  <c r="T57" i="3"/>
  <c r="V57" i="3"/>
  <c r="G57" i="3"/>
  <c r="I57" i="3"/>
  <c r="K57" i="3"/>
  <c r="M57" i="3"/>
  <c r="O57" i="3"/>
  <c r="Q57" i="3"/>
  <c r="U57" i="3"/>
  <c r="W55" i="3"/>
  <c r="Y55" i="3"/>
  <c r="AA55" i="3"/>
  <c r="X55" i="3"/>
  <c r="F55" i="3"/>
  <c r="H55" i="3"/>
  <c r="J55" i="3"/>
  <c r="L55" i="3"/>
  <c r="N55" i="3"/>
  <c r="P55" i="3"/>
  <c r="R55" i="3"/>
  <c r="T55" i="3"/>
  <c r="V55" i="3"/>
  <c r="G55" i="3"/>
  <c r="I55" i="3"/>
  <c r="K55" i="3"/>
  <c r="M55" i="3"/>
  <c r="O55" i="3"/>
  <c r="Q55" i="3"/>
  <c r="U55" i="3"/>
  <c r="W53" i="3"/>
  <c r="Y53" i="3"/>
  <c r="AA53" i="3"/>
  <c r="X53" i="3"/>
  <c r="F53" i="3"/>
  <c r="H53" i="3"/>
  <c r="J53" i="3"/>
  <c r="L53" i="3"/>
  <c r="N53" i="3"/>
  <c r="P53" i="3"/>
  <c r="R53" i="3"/>
  <c r="T53" i="3"/>
  <c r="V53" i="3"/>
  <c r="G53" i="3"/>
  <c r="I53" i="3"/>
  <c r="K53" i="3"/>
  <c r="M53" i="3"/>
  <c r="O53" i="3"/>
  <c r="Q53" i="3"/>
  <c r="U53" i="3"/>
  <c r="W51" i="3"/>
  <c r="Y51" i="3"/>
  <c r="AA51" i="3"/>
  <c r="X51" i="3"/>
  <c r="F51" i="3"/>
  <c r="H51" i="3"/>
  <c r="J51" i="3"/>
  <c r="L51" i="3"/>
  <c r="N51" i="3"/>
  <c r="P51" i="3"/>
  <c r="R51" i="3"/>
  <c r="T51" i="3"/>
  <c r="V51" i="3"/>
  <c r="G51" i="3"/>
  <c r="I51" i="3"/>
  <c r="K51" i="3"/>
  <c r="M51" i="3"/>
  <c r="O51" i="3"/>
  <c r="Q51" i="3"/>
  <c r="U51" i="3"/>
  <c r="W49" i="3"/>
  <c r="Y49" i="3"/>
  <c r="AA49" i="3"/>
  <c r="X49" i="3"/>
  <c r="F49" i="3"/>
  <c r="H49" i="3"/>
  <c r="J49" i="3"/>
  <c r="L49" i="3"/>
  <c r="N49" i="3"/>
  <c r="P49" i="3"/>
  <c r="R49" i="3"/>
  <c r="T49" i="3"/>
  <c r="V49" i="3"/>
  <c r="G49" i="3"/>
  <c r="I49" i="3"/>
  <c r="K49" i="3"/>
  <c r="M49" i="3"/>
  <c r="O49" i="3"/>
  <c r="Q49" i="3"/>
  <c r="U49" i="3"/>
  <c r="W48" i="3"/>
  <c r="Y48" i="3"/>
  <c r="AA48" i="3"/>
  <c r="X48" i="3"/>
  <c r="G48" i="3"/>
  <c r="I48" i="3"/>
  <c r="K48" i="3"/>
  <c r="M48" i="3"/>
  <c r="O48" i="3"/>
  <c r="Q48" i="3"/>
  <c r="U48" i="3"/>
  <c r="F48" i="3"/>
  <c r="H48" i="3"/>
  <c r="J48" i="3"/>
  <c r="L48" i="3"/>
  <c r="N48" i="3"/>
  <c r="P48" i="3"/>
  <c r="R48" i="3"/>
  <c r="T48" i="3"/>
  <c r="V48" i="3"/>
  <c r="W45" i="3"/>
  <c r="Y45" i="3"/>
  <c r="AA45" i="3"/>
  <c r="X45" i="3"/>
  <c r="F45" i="3"/>
  <c r="H45" i="3"/>
  <c r="J45" i="3"/>
  <c r="L45" i="3"/>
  <c r="N45" i="3"/>
  <c r="P45" i="3"/>
  <c r="R45" i="3"/>
  <c r="T45" i="3"/>
  <c r="V45" i="3"/>
  <c r="G45" i="3"/>
  <c r="I45" i="3"/>
  <c r="K45" i="3"/>
  <c r="M45" i="3"/>
  <c r="O45" i="3"/>
  <c r="Q45" i="3"/>
  <c r="U45" i="3"/>
  <c r="F39" i="3"/>
  <c r="H39" i="3"/>
  <c r="J39" i="3"/>
  <c r="L39" i="3"/>
  <c r="N39" i="3"/>
  <c r="P39" i="3"/>
  <c r="R39" i="3"/>
  <c r="T39" i="3"/>
  <c r="V39" i="3"/>
  <c r="G39" i="3"/>
  <c r="I39" i="3"/>
  <c r="K39" i="3"/>
  <c r="M39" i="3"/>
  <c r="O39" i="3"/>
  <c r="Q39" i="3"/>
  <c r="U39" i="3"/>
  <c r="F37" i="3"/>
  <c r="H37" i="3"/>
  <c r="J37" i="3"/>
  <c r="L37" i="3"/>
  <c r="N37" i="3"/>
  <c r="P37" i="3"/>
  <c r="R37" i="3"/>
  <c r="T37" i="3"/>
  <c r="V37" i="3"/>
  <c r="G37" i="3"/>
  <c r="I37" i="3"/>
  <c r="K37" i="3"/>
  <c r="M37" i="3"/>
  <c r="O37" i="3"/>
  <c r="Q37" i="3"/>
  <c r="U37" i="3"/>
  <c r="E40" i="3"/>
  <c r="E36" i="3"/>
  <c r="E53" i="3"/>
  <c r="E38" i="3"/>
  <c r="E52" i="3"/>
  <c r="E58" i="3"/>
  <c r="E30" i="3"/>
  <c r="H30" i="3" s="1"/>
  <c r="E49" i="3"/>
  <c r="E29" i="3"/>
  <c r="S29" i="3" s="1"/>
  <c r="E27" i="3"/>
  <c r="R27" i="3" s="1"/>
  <c r="E20" i="3"/>
  <c r="O20" i="3" s="1"/>
  <c r="D31" i="3"/>
  <c r="E56" i="3"/>
  <c r="E55" i="3"/>
  <c r="E51" i="3"/>
  <c r="E50" i="3"/>
  <c r="E46" i="3"/>
  <c r="E45" i="3"/>
  <c r="E42" i="3"/>
  <c r="D35" i="3"/>
  <c r="D33" i="3"/>
  <c r="E34" i="3"/>
  <c r="R34" i="3" s="1"/>
  <c r="D38" i="3"/>
  <c r="E41" i="3"/>
  <c r="E26" i="3"/>
  <c r="S26" i="3" s="1"/>
  <c r="A19" i="3"/>
  <c r="E59" i="3"/>
  <c r="D40" i="3"/>
  <c r="AC40" i="3" s="1"/>
  <c r="E32" i="3"/>
  <c r="R32" i="3" s="1"/>
  <c r="E21" i="3"/>
  <c r="H21" i="3" s="1"/>
  <c r="E48" i="3"/>
  <c r="D41" i="3"/>
  <c r="AC41" i="3" s="1"/>
  <c r="E31" i="3"/>
  <c r="D28" i="3"/>
  <c r="S28" i="3" s="1"/>
  <c r="E24" i="3"/>
  <c r="S24" i="3" s="1"/>
  <c r="E22" i="3"/>
  <c r="I22" i="3" s="1"/>
  <c r="E43" i="3"/>
  <c r="E25" i="3"/>
  <c r="S25" i="3" s="1"/>
  <c r="E23" i="3"/>
  <c r="H23" i="3" s="1"/>
  <c r="AC20" i="2"/>
  <c r="C3" i="23"/>
  <c r="B8" i="18"/>
  <c r="F6" i="3"/>
  <c r="S19" i="1"/>
  <c r="AC7" i="3" s="1"/>
  <c r="N30" i="3" l="1"/>
  <c r="Q30" i="3"/>
  <c r="L30" i="3"/>
  <c r="S27" i="3"/>
  <c r="S30" i="3"/>
  <c r="V30" i="3"/>
  <c r="K30" i="3"/>
  <c r="O30" i="3"/>
  <c r="W30" i="3" s="1"/>
  <c r="X30" i="3" s="1"/>
  <c r="J30" i="3"/>
  <c r="R30" i="3"/>
  <c r="S34" i="3"/>
  <c r="T30" i="3"/>
  <c r="G30" i="3"/>
  <c r="M30" i="3"/>
  <c r="AA30" i="3"/>
  <c r="AB30" i="3" s="1"/>
  <c r="Y30" i="3"/>
  <c r="Z40" i="3"/>
  <c r="AB40" i="3"/>
  <c r="AB41" i="3"/>
  <c r="S40" i="3"/>
  <c r="S41" i="3"/>
  <c r="Z41" i="3"/>
  <c r="S38" i="3"/>
  <c r="S35" i="3"/>
  <c r="R33" i="3"/>
  <c r="S33" i="3"/>
  <c r="R31" i="3"/>
  <c r="S31" i="3"/>
  <c r="R28" i="3"/>
  <c r="AA39" i="3"/>
  <c r="AB39" i="3" s="1"/>
  <c r="W39" i="3"/>
  <c r="X39" i="3" s="1"/>
  <c r="AA44" i="3"/>
  <c r="W44" i="3"/>
  <c r="X44" i="3" s="1"/>
  <c r="AA37" i="3"/>
  <c r="AB37" i="3" s="1"/>
  <c r="W37" i="3"/>
  <c r="X37" i="3" s="1"/>
  <c r="G24" i="3"/>
  <c r="K24" i="3"/>
  <c r="I24" i="3"/>
  <c r="M24" i="3"/>
  <c r="W40" i="3"/>
  <c r="AA40" i="3"/>
  <c r="G40" i="3"/>
  <c r="K40" i="3"/>
  <c r="O40" i="3"/>
  <c r="F40" i="3"/>
  <c r="J40" i="3"/>
  <c r="N40" i="3"/>
  <c r="R40" i="3"/>
  <c r="V40" i="3"/>
  <c r="Y40" i="3"/>
  <c r="X40" i="3"/>
  <c r="I40" i="3"/>
  <c r="M40" i="3"/>
  <c r="Q40" i="3"/>
  <c r="U40" i="3"/>
  <c r="H40" i="3"/>
  <c r="L40" i="3"/>
  <c r="P40" i="3"/>
  <c r="T40" i="3"/>
  <c r="I26" i="3"/>
  <c r="M26" i="3"/>
  <c r="Q26" i="3"/>
  <c r="U26" i="3"/>
  <c r="H26" i="3"/>
  <c r="L26" i="3"/>
  <c r="P26" i="3"/>
  <c r="T26" i="3"/>
  <c r="G26" i="3"/>
  <c r="K26" i="3"/>
  <c r="O26" i="3"/>
  <c r="F26" i="3"/>
  <c r="J26" i="3"/>
  <c r="N26" i="3"/>
  <c r="V26" i="3"/>
  <c r="G38" i="3"/>
  <c r="K38" i="3"/>
  <c r="O38" i="3"/>
  <c r="F38" i="3"/>
  <c r="J38" i="3"/>
  <c r="N38" i="3"/>
  <c r="R38" i="3"/>
  <c r="V38" i="3"/>
  <c r="I38" i="3"/>
  <c r="M38" i="3"/>
  <c r="Q38" i="3"/>
  <c r="U38" i="3"/>
  <c r="H38" i="3"/>
  <c r="L38" i="3"/>
  <c r="P38" i="3"/>
  <c r="T38" i="3"/>
  <c r="F35" i="3"/>
  <c r="J35" i="3"/>
  <c r="N35" i="3"/>
  <c r="R35" i="3"/>
  <c r="V35" i="3"/>
  <c r="I35" i="3"/>
  <c r="M35" i="3"/>
  <c r="Q35" i="3"/>
  <c r="U35" i="3"/>
  <c r="H35" i="3"/>
  <c r="L35" i="3"/>
  <c r="P35" i="3"/>
  <c r="T35" i="3"/>
  <c r="AA35" i="3" s="1"/>
  <c r="AB35" i="3" s="1"/>
  <c r="G35" i="3"/>
  <c r="K35" i="3"/>
  <c r="O35" i="3"/>
  <c r="M20" i="3"/>
  <c r="H29" i="3"/>
  <c r="L29" i="3"/>
  <c r="P29" i="3"/>
  <c r="T29" i="3"/>
  <c r="I29" i="3"/>
  <c r="M29" i="3"/>
  <c r="Q29" i="3"/>
  <c r="U29" i="3"/>
  <c r="F29" i="3"/>
  <c r="J29" i="3"/>
  <c r="N29" i="3"/>
  <c r="G29" i="3"/>
  <c r="K29" i="3"/>
  <c r="O29" i="3"/>
  <c r="V29" i="3"/>
  <c r="G36" i="3"/>
  <c r="K36" i="3"/>
  <c r="O36" i="3"/>
  <c r="F36" i="3"/>
  <c r="J36" i="3"/>
  <c r="N36" i="3"/>
  <c r="R36" i="3"/>
  <c r="V36" i="3"/>
  <c r="I36" i="3"/>
  <c r="M36" i="3"/>
  <c r="Q36" i="3"/>
  <c r="U36" i="3"/>
  <c r="H36" i="3"/>
  <c r="L36" i="3"/>
  <c r="P36" i="3"/>
  <c r="T36" i="3"/>
  <c r="U21" i="3"/>
  <c r="Q21" i="3"/>
  <c r="M21" i="3"/>
  <c r="I21" i="3"/>
  <c r="V21" i="3"/>
  <c r="R21" i="3"/>
  <c r="N21" i="3"/>
  <c r="J21" i="3"/>
  <c r="F21" i="3"/>
  <c r="V22" i="3"/>
  <c r="R22" i="3"/>
  <c r="N22" i="3"/>
  <c r="J22" i="3"/>
  <c r="F22" i="3"/>
  <c r="S22" i="3"/>
  <c r="O22" i="3"/>
  <c r="K22" i="3"/>
  <c r="G22" i="3"/>
  <c r="U23" i="3"/>
  <c r="Q23" i="3"/>
  <c r="M23" i="3"/>
  <c r="I23" i="3"/>
  <c r="V23" i="3"/>
  <c r="R23" i="3"/>
  <c r="N23" i="3"/>
  <c r="J23" i="3"/>
  <c r="F23" i="3"/>
  <c r="V24" i="3"/>
  <c r="R24" i="3"/>
  <c r="N24" i="3"/>
  <c r="J24" i="3"/>
  <c r="F24" i="3"/>
  <c r="O24" i="3"/>
  <c r="H43" i="3"/>
  <c r="L43" i="3"/>
  <c r="P43" i="3"/>
  <c r="T43" i="3"/>
  <c r="G43" i="3"/>
  <c r="K43" i="3"/>
  <c r="O43" i="3"/>
  <c r="F43" i="3"/>
  <c r="J43" i="3"/>
  <c r="N43" i="3"/>
  <c r="R43" i="3"/>
  <c r="V43" i="3"/>
  <c r="I43" i="3"/>
  <c r="M43" i="3"/>
  <c r="Q43" i="3"/>
  <c r="U43" i="3"/>
  <c r="F25" i="3"/>
  <c r="J25" i="3"/>
  <c r="N25" i="3"/>
  <c r="R25" i="3"/>
  <c r="V25" i="3"/>
  <c r="I25" i="3"/>
  <c r="M25" i="3"/>
  <c r="Q25" i="3"/>
  <c r="U25" i="3"/>
  <c r="H25" i="3"/>
  <c r="L25" i="3"/>
  <c r="P25" i="3"/>
  <c r="T25" i="3"/>
  <c r="G25" i="3"/>
  <c r="K25" i="3"/>
  <c r="O25" i="3"/>
  <c r="I28" i="3"/>
  <c r="M28" i="3"/>
  <c r="Q28" i="3"/>
  <c r="U28" i="3"/>
  <c r="H28" i="3"/>
  <c r="L28" i="3"/>
  <c r="P28" i="3"/>
  <c r="T28" i="3"/>
  <c r="G28" i="3"/>
  <c r="K28" i="3"/>
  <c r="O28" i="3"/>
  <c r="F28" i="3"/>
  <c r="J28" i="3"/>
  <c r="N28" i="3"/>
  <c r="V28" i="3"/>
  <c r="H41" i="3"/>
  <c r="L41" i="3"/>
  <c r="P41" i="3"/>
  <c r="T41" i="3"/>
  <c r="G41" i="3"/>
  <c r="K41" i="3"/>
  <c r="O41" i="3"/>
  <c r="F41" i="3"/>
  <c r="J41" i="3"/>
  <c r="N41" i="3"/>
  <c r="R41" i="3"/>
  <c r="V41" i="3"/>
  <c r="I41" i="3"/>
  <c r="M41" i="3"/>
  <c r="Q41" i="3"/>
  <c r="AA41" i="3" s="1"/>
  <c r="U41" i="3"/>
  <c r="G32" i="3"/>
  <c r="K32" i="3"/>
  <c r="O32" i="3"/>
  <c r="F32" i="3"/>
  <c r="J32" i="3"/>
  <c r="N32" i="3"/>
  <c r="V32" i="3"/>
  <c r="I32" i="3"/>
  <c r="M32" i="3"/>
  <c r="Q32" i="3"/>
  <c r="U32" i="3"/>
  <c r="H32" i="3"/>
  <c r="L32" i="3"/>
  <c r="P32" i="3"/>
  <c r="T32" i="3"/>
  <c r="G34" i="3"/>
  <c r="K34" i="3"/>
  <c r="O34" i="3"/>
  <c r="F34" i="3"/>
  <c r="J34" i="3"/>
  <c r="N34" i="3"/>
  <c r="V34" i="3"/>
  <c r="I34" i="3"/>
  <c r="M34" i="3"/>
  <c r="Q34" i="3"/>
  <c r="U34" i="3"/>
  <c r="H34" i="3"/>
  <c r="L34" i="3"/>
  <c r="P34" i="3"/>
  <c r="T34" i="3"/>
  <c r="F33" i="3"/>
  <c r="J33" i="3"/>
  <c r="N33" i="3"/>
  <c r="V33" i="3"/>
  <c r="I33" i="3"/>
  <c r="M33" i="3"/>
  <c r="Q33" i="3"/>
  <c r="U33" i="3"/>
  <c r="H33" i="3"/>
  <c r="L33" i="3"/>
  <c r="P33" i="3"/>
  <c r="T33" i="3"/>
  <c r="G33" i="3"/>
  <c r="K33" i="3"/>
  <c r="O33" i="3"/>
  <c r="I42" i="3"/>
  <c r="M42" i="3"/>
  <c r="Q42" i="3"/>
  <c r="U42" i="3"/>
  <c r="H42" i="3"/>
  <c r="L42" i="3"/>
  <c r="P42" i="3"/>
  <c r="T42" i="3"/>
  <c r="G42" i="3"/>
  <c r="K42" i="3"/>
  <c r="O42" i="3"/>
  <c r="F42" i="3"/>
  <c r="J42" i="3"/>
  <c r="N42" i="3"/>
  <c r="R42" i="3"/>
  <c r="V42" i="3"/>
  <c r="F31" i="3"/>
  <c r="J31" i="3"/>
  <c r="N31" i="3"/>
  <c r="V31" i="3"/>
  <c r="I31" i="3"/>
  <c r="M31" i="3"/>
  <c r="Q31" i="3"/>
  <c r="U31" i="3"/>
  <c r="H31" i="3"/>
  <c r="L31" i="3"/>
  <c r="P31" i="3"/>
  <c r="T31" i="3"/>
  <c r="G31" i="3"/>
  <c r="K31" i="3"/>
  <c r="O31" i="3"/>
  <c r="P20" i="3"/>
  <c r="H27" i="3"/>
  <c r="L27" i="3"/>
  <c r="P27" i="3"/>
  <c r="T27" i="3"/>
  <c r="G27" i="3"/>
  <c r="K27" i="3"/>
  <c r="O27" i="3"/>
  <c r="F27" i="3"/>
  <c r="J27" i="3"/>
  <c r="N27" i="3"/>
  <c r="V27" i="3"/>
  <c r="I27" i="3"/>
  <c r="M27" i="3"/>
  <c r="Q27" i="3"/>
  <c r="U27" i="3"/>
  <c r="S21" i="3"/>
  <c r="O21" i="3"/>
  <c r="K21" i="3"/>
  <c r="G21" i="3"/>
  <c r="T21" i="3"/>
  <c r="P21" i="3"/>
  <c r="L21" i="3"/>
  <c r="T22" i="3"/>
  <c r="P22" i="3"/>
  <c r="L22" i="3"/>
  <c r="H22" i="3"/>
  <c r="U22" i="3"/>
  <c r="Q22" i="3"/>
  <c r="M22" i="3"/>
  <c r="O23" i="3"/>
  <c r="K23" i="3"/>
  <c r="G23" i="3"/>
  <c r="T23" i="3"/>
  <c r="P23" i="3"/>
  <c r="L23" i="3"/>
  <c r="T24" i="3"/>
  <c r="P24" i="3"/>
  <c r="L24" i="3"/>
  <c r="H24" i="3"/>
  <c r="U24" i="3"/>
  <c r="Q24" i="3"/>
  <c r="Y37" i="3"/>
  <c r="Y39" i="3"/>
  <c r="Y44" i="3"/>
  <c r="F20" i="3"/>
  <c r="Q20" i="3"/>
  <c r="V20" i="3"/>
  <c r="L20" i="3"/>
  <c r="G20" i="3"/>
  <c r="R20" i="3"/>
  <c r="U20" i="3"/>
  <c r="H20" i="3"/>
  <c r="J20" i="3"/>
  <c r="S20" i="3"/>
  <c r="I20" i="3"/>
  <c r="K20" i="3"/>
  <c r="N20" i="3"/>
  <c r="T20" i="3"/>
  <c r="S1" i="1"/>
  <c r="AC19" i="2"/>
  <c r="AC8" i="3" s="1"/>
  <c r="G17" i="3" l="1"/>
  <c r="AA33" i="3"/>
  <c r="AB33" i="3" s="1"/>
  <c r="Z39" i="3"/>
  <c r="AC39" i="3"/>
  <c r="Z30" i="3"/>
  <c r="AC30" i="3"/>
  <c r="AC37" i="3"/>
  <c r="Z37" i="3"/>
  <c r="R19" i="3"/>
  <c r="D11" i="27" s="1"/>
  <c r="D12" i="27" s="1"/>
  <c r="O19" i="3"/>
  <c r="J11" i="26" s="1"/>
  <c r="J12" i="26" s="1"/>
  <c r="Y28" i="3"/>
  <c r="Z28" i="3" s="1"/>
  <c r="L18" i="3"/>
  <c r="H13" i="9" s="1"/>
  <c r="I13" i="9" s="1"/>
  <c r="C7" i="26"/>
  <c r="C8" i="26" s="1"/>
  <c r="J16" i="9"/>
  <c r="K16" i="9" s="1"/>
  <c r="W33" i="3"/>
  <c r="X33" i="3" s="1"/>
  <c r="AA28" i="3"/>
  <c r="W35" i="3"/>
  <c r="X35" i="3" s="1"/>
  <c r="Y38" i="3"/>
  <c r="W31" i="3"/>
  <c r="X31" i="3" s="1"/>
  <c r="AA31" i="3"/>
  <c r="AB31" i="3" s="1"/>
  <c r="Y41" i="3"/>
  <c r="W28" i="3"/>
  <c r="X28" i="3" s="1"/>
  <c r="Y35" i="3"/>
  <c r="AA38" i="3"/>
  <c r="AB38" i="3" s="1"/>
  <c r="W38" i="3"/>
  <c r="X38" i="3" s="1"/>
  <c r="Y20" i="3"/>
  <c r="Y31" i="3"/>
  <c r="AA34" i="3"/>
  <c r="AB34" i="3" s="1"/>
  <c r="W34" i="3"/>
  <c r="X34" i="3" s="1"/>
  <c r="Y34" i="3"/>
  <c r="AA32" i="3"/>
  <c r="AB32" i="3" s="1"/>
  <c r="W32" i="3"/>
  <c r="X32" i="3" s="1"/>
  <c r="Y32" i="3"/>
  <c r="W41" i="3"/>
  <c r="X41" i="3" s="1"/>
  <c r="AA43" i="3"/>
  <c r="W43" i="3"/>
  <c r="X43" i="3" s="1"/>
  <c r="Y43" i="3"/>
  <c r="W23" i="3"/>
  <c r="X23" i="3" s="1"/>
  <c r="Y23" i="3"/>
  <c r="Z23" i="3" s="1"/>
  <c r="AA23" i="3"/>
  <c r="AB23" i="3" s="1"/>
  <c r="W21" i="3"/>
  <c r="X21" i="3" s="1"/>
  <c r="Y21" i="3"/>
  <c r="Z21" i="3" s="1"/>
  <c r="AA21" i="3"/>
  <c r="AB21" i="3" s="1"/>
  <c r="AA29" i="3"/>
  <c r="AB29" i="3" s="1"/>
  <c r="W29" i="3"/>
  <c r="X29" i="3" s="1"/>
  <c r="Y29" i="3"/>
  <c r="AA26" i="3"/>
  <c r="AB26" i="3" s="1"/>
  <c r="Y26" i="3"/>
  <c r="W26" i="3"/>
  <c r="X26" i="3" s="1"/>
  <c r="N19" i="3"/>
  <c r="K19" i="23" s="1"/>
  <c r="AA20" i="3"/>
  <c r="AB20" i="3" s="1"/>
  <c r="AA27" i="3"/>
  <c r="W27" i="3"/>
  <c r="X27" i="3" s="1"/>
  <c r="Y27" i="3"/>
  <c r="Z27" i="3" s="1"/>
  <c r="AA42" i="3"/>
  <c r="Y42" i="3"/>
  <c r="W42" i="3"/>
  <c r="X42" i="3" s="1"/>
  <c r="Y33" i="3"/>
  <c r="AA25" i="3"/>
  <c r="W25" i="3"/>
  <c r="X25" i="3" s="1"/>
  <c r="Y25" i="3"/>
  <c r="Z25" i="3" s="1"/>
  <c r="W24" i="3"/>
  <c r="X24" i="3" s="1"/>
  <c r="Y24" i="3"/>
  <c r="AA24" i="3"/>
  <c r="Y22" i="3"/>
  <c r="Z22" i="3" s="1"/>
  <c r="W22" i="3"/>
  <c r="X22" i="3" s="1"/>
  <c r="AA22" i="3"/>
  <c r="AB22" i="3" s="1"/>
  <c r="AA36" i="3"/>
  <c r="AB36" i="3" s="1"/>
  <c r="W36" i="3"/>
  <c r="X36" i="3" s="1"/>
  <c r="Y36" i="3"/>
  <c r="J19" i="3"/>
  <c r="G10" i="23" s="1"/>
  <c r="W20" i="3"/>
  <c r="X20" i="3" s="1"/>
  <c r="K19" i="3"/>
  <c r="I18" i="3"/>
  <c r="F9" i="23" s="1"/>
  <c r="T18" i="3"/>
  <c r="S17" i="3"/>
  <c r="J18" i="3"/>
  <c r="F10" i="23" s="1"/>
  <c r="T17" i="3"/>
  <c r="G19" i="3"/>
  <c r="N17" i="3"/>
  <c r="I19" i="23" s="1"/>
  <c r="T19" i="3"/>
  <c r="F18" i="3"/>
  <c r="S18" i="3"/>
  <c r="O17" i="3"/>
  <c r="J7" i="26" s="1"/>
  <c r="J8" i="26" s="1"/>
  <c r="O18" i="3"/>
  <c r="G18" i="3"/>
  <c r="I17" i="3"/>
  <c r="L19" i="3"/>
  <c r="P18" i="3"/>
  <c r="F20" i="23" s="1"/>
  <c r="J17" i="3"/>
  <c r="Q17" i="3"/>
  <c r="R17" i="3"/>
  <c r="K18" i="3"/>
  <c r="K17" i="3"/>
  <c r="G7" i="26" s="1"/>
  <c r="G8" i="26" s="1"/>
  <c r="M17" i="3"/>
  <c r="I7" i="26" s="1"/>
  <c r="I8" i="26" s="1"/>
  <c r="L17" i="3"/>
  <c r="H7" i="26" s="1"/>
  <c r="H8" i="26" s="1"/>
  <c r="I19" i="3"/>
  <c r="G9" i="23" s="1"/>
  <c r="Q19" i="3"/>
  <c r="H19" i="3"/>
  <c r="Q18" i="3"/>
  <c r="H17" i="3"/>
  <c r="F19" i="3"/>
  <c r="N18" i="3"/>
  <c r="J19" i="23" s="1"/>
  <c r="M19" i="3"/>
  <c r="P17" i="3"/>
  <c r="P19" i="3"/>
  <c r="G20" i="23" s="1"/>
  <c r="M18" i="3"/>
  <c r="S19" i="3"/>
  <c r="R18" i="3"/>
  <c r="F17" i="3"/>
  <c r="H18" i="3"/>
  <c r="J15" i="9"/>
  <c r="K15" i="9" s="1"/>
  <c r="F8" i="9"/>
  <c r="G8" i="9" s="1"/>
  <c r="D7" i="25" s="1"/>
  <c r="U17" i="3"/>
  <c r="G7" i="27" s="1"/>
  <c r="G8" i="27" s="1"/>
  <c r="U18" i="3"/>
  <c r="G9" i="27" s="1"/>
  <c r="G10" i="27" s="1"/>
  <c r="U19" i="3"/>
  <c r="G11" i="27" s="1"/>
  <c r="G12" i="27" s="1"/>
  <c r="AC1" i="2"/>
  <c r="A5" i="1" s="1"/>
  <c r="V17" i="3"/>
  <c r="H7" i="27" s="1"/>
  <c r="H8" i="27" s="1"/>
  <c r="J19" i="9" l="1"/>
  <c r="K19" i="9" s="1"/>
  <c r="Z36" i="3"/>
  <c r="AC36" i="3"/>
  <c r="AC33" i="3"/>
  <c r="Z33" i="3"/>
  <c r="Z34" i="3"/>
  <c r="AC34" i="3"/>
  <c r="AC38" i="3"/>
  <c r="Z38" i="3"/>
  <c r="AC32" i="3"/>
  <c r="Z32" i="3"/>
  <c r="AC31" i="3"/>
  <c r="Z31" i="3"/>
  <c r="AC35" i="3"/>
  <c r="Z35" i="3"/>
  <c r="G17" i="23"/>
  <c r="H9" i="26"/>
  <c r="H10" i="26" s="1"/>
  <c r="AC26" i="3"/>
  <c r="Z26" i="3"/>
  <c r="H9" i="9"/>
  <c r="I9" i="9" s="1"/>
  <c r="D9" i="26"/>
  <c r="D10" i="26" s="1"/>
  <c r="F19" i="23"/>
  <c r="H14" i="9"/>
  <c r="I14" i="9" s="1"/>
  <c r="I9" i="26"/>
  <c r="I10" i="26" s="1"/>
  <c r="F17" i="9"/>
  <c r="G17" i="9" s="1"/>
  <c r="M7" i="25" s="1"/>
  <c r="D20" i="23"/>
  <c r="E20" i="23" s="1"/>
  <c r="D7" i="26"/>
  <c r="D8" i="26" s="1"/>
  <c r="D19" i="23"/>
  <c r="E19" i="23" s="1"/>
  <c r="J9" i="9"/>
  <c r="K9" i="9" s="1"/>
  <c r="D11" i="26"/>
  <c r="D12" i="26" s="1"/>
  <c r="G19" i="23"/>
  <c r="H12" i="9"/>
  <c r="I12" i="9" s="1"/>
  <c r="G9" i="26"/>
  <c r="G10" i="26" s="1"/>
  <c r="F18" i="9"/>
  <c r="G18" i="9" s="1"/>
  <c r="N7" i="25" s="1"/>
  <c r="C7" i="27"/>
  <c r="C8" i="27" s="1"/>
  <c r="I20" i="23"/>
  <c r="E7" i="26"/>
  <c r="E8" i="26" s="1"/>
  <c r="D9" i="23"/>
  <c r="E9" i="23" s="1"/>
  <c r="J16" i="23"/>
  <c r="G16" i="23"/>
  <c r="J12" i="9"/>
  <c r="K12" i="9" s="1"/>
  <c r="G11" i="26"/>
  <c r="G12" i="26" s="1"/>
  <c r="B7" i="26"/>
  <c r="B8" i="26" s="1"/>
  <c r="D17" i="23"/>
  <c r="E17" i="23" s="1"/>
  <c r="K16" i="23"/>
  <c r="J14" i="9"/>
  <c r="K14" i="9" s="1"/>
  <c r="I11" i="26"/>
  <c r="I12" i="26" s="1"/>
  <c r="H18" i="9"/>
  <c r="I18" i="9" s="1"/>
  <c r="C9" i="27"/>
  <c r="C10" i="27" s="1"/>
  <c r="J20" i="23"/>
  <c r="J18" i="9"/>
  <c r="K18" i="9" s="1"/>
  <c r="C11" i="27"/>
  <c r="C12" i="27" s="1"/>
  <c r="K20" i="23"/>
  <c r="D7" i="27"/>
  <c r="D8" i="27" s="1"/>
  <c r="I17" i="23"/>
  <c r="F11" i="9"/>
  <c r="G11" i="9" s="1"/>
  <c r="G7" i="25" s="1"/>
  <c r="D10" i="23"/>
  <c r="E10" i="23" s="1"/>
  <c r="J13" i="9"/>
  <c r="K13" i="9" s="1"/>
  <c r="H11" i="26"/>
  <c r="H12" i="26" s="1"/>
  <c r="F16" i="23"/>
  <c r="F17" i="23"/>
  <c r="I16" i="23"/>
  <c r="D16" i="23"/>
  <c r="E16" i="23" s="1"/>
  <c r="F21" i="9"/>
  <c r="G21" i="9" s="1"/>
  <c r="Q7" i="25" s="1"/>
  <c r="F7" i="27"/>
  <c r="F8" i="27" s="1"/>
  <c r="J21" i="9"/>
  <c r="K21" i="9" s="1"/>
  <c r="F11" i="27"/>
  <c r="F12" i="27" s="1"/>
  <c r="H21" i="9"/>
  <c r="I21" i="9" s="1"/>
  <c r="F9" i="27"/>
  <c r="F10" i="27" s="1"/>
  <c r="J20" i="9"/>
  <c r="K20" i="9" s="1"/>
  <c r="E11" i="27"/>
  <c r="E12" i="27" s="1"/>
  <c r="F20" i="9"/>
  <c r="G20" i="9" s="1"/>
  <c r="P7" i="25" s="1"/>
  <c r="E7" i="27"/>
  <c r="E8" i="27" s="1"/>
  <c r="H20" i="9"/>
  <c r="I20" i="9" s="1"/>
  <c r="E9" i="27"/>
  <c r="E10" i="27" s="1"/>
  <c r="H16" i="9"/>
  <c r="I16" i="9" s="1"/>
  <c r="J9" i="26"/>
  <c r="J10" i="26" s="1"/>
  <c r="J17" i="9"/>
  <c r="K17" i="9" s="1"/>
  <c r="K11" i="26"/>
  <c r="K12" i="26" s="1"/>
  <c r="H17" i="9"/>
  <c r="I17" i="9" s="1"/>
  <c r="K9" i="26"/>
  <c r="K10" i="26" s="1"/>
  <c r="H11" i="9"/>
  <c r="I11" i="9" s="1"/>
  <c r="F9" i="26"/>
  <c r="F10" i="26" s="1"/>
  <c r="J11" i="9"/>
  <c r="K11" i="9" s="1"/>
  <c r="F11" i="26"/>
  <c r="F12" i="26" s="1"/>
  <c r="H10" i="9"/>
  <c r="I10" i="9" s="1"/>
  <c r="E9" i="26"/>
  <c r="E10" i="26" s="1"/>
  <c r="J10" i="9"/>
  <c r="K10" i="9" s="1"/>
  <c r="E11" i="26"/>
  <c r="E12" i="26" s="1"/>
  <c r="H8" i="9"/>
  <c r="I8" i="9" s="1"/>
  <c r="C9" i="26"/>
  <c r="C10" i="26" s="1"/>
  <c r="J8" i="9"/>
  <c r="K8" i="9" s="1"/>
  <c r="C11" i="26"/>
  <c r="C12" i="26" s="1"/>
  <c r="H7" i="9"/>
  <c r="I7" i="9" s="1"/>
  <c r="B9" i="26"/>
  <c r="B10" i="26" s="1"/>
  <c r="J7" i="9"/>
  <c r="K7" i="9" s="1"/>
  <c r="B11" i="26"/>
  <c r="B12" i="26" s="1"/>
  <c r="Z24" i="3"/>
  <c r="E6" i="17"/>
  <c r="B11" i="27"/>
  <c r="B12" i="27" s="1"/>
  <c r="F15" i="9"/>
  <c r="G15" i="9" s="1"/>
  <c r="K7" i="25" s="1"/>
  <c r="B7" i="27"/>
  <c r="B8" i="27" s="1"/>
  <c r="H15" i="9"/>
  <c r="I15" i="9" s="1"/>
  <c r="B9" i="27"/>
  <c r="B10" i="27" s="1"/>
  <c r="H19" i="9"/>
  <c r="I19" i="9" s="1"/>
  <c r="D9" i="27"/>
  <c r="D10" i="27" s="1"/>
  <c r="AB25" i="3"/>
  <c r="AC25" i="3"/>
  <c r="AC28" i="3"/>
  <c r="AB28" i="3"/>
  <c r="AC27" i="3"/>
  <c r="AB27" i="3"/>
  <c r="AC24" i="3"/>
  <c r="AB24" i="3"/>
  <c r="Z20" i="3"/>
  <c r="AC20" i="3"/>
  <c r="Z29" i="3"/>
  <c r="AC29" i="3"/>
  <c r="AC22" i="3"/>
  <c r="AC21" i="3"/>
  <c r="AC23" i="3"/>
  <c r="AA19" i="3"/>
  <c r="AB19" i="3" s="1"/>
  <c r="Y19" i="3"/>
  <c r="K7" i="26"/>
  <c r="K8" i="26" s="1"/>
  <c r="F7" i="26"/>
  <c r="F8" i="26" s="1"/>
  <c r="F14" i="9"/>
  <c r="G14" i="9" s="1"/>
  <c r="J7" i="25" s="1"/>
  <c r="F10" i="9"/>
  <c r="G10" i="9" s="1"/>
  <c r="F7" i="25" s="1"/>
  <c r="F7" i="9"/>
  <c r="G7" i="9" s="1"/>
  <c r="C7" i="25" s="1"/>
  <c r="F13" i="9"/>
  <c r="G13" i="9" s="1"/>
  <c r="I7" i="25" s="1"/>
  <c r="F12" i="9"/>
  <c r="G12" i="9" s="1"/>
  <c r="H7" i="25" s="1"/>
  <c r="F16" i="9"/>
  <c r="G16" i="9" s="1"/>
  <c r="L7" i="25" s="1"/>
  <c r="F9" i="9"/>
  <c r="G9" i="9" s="1"/>
  <c r="E7" i="25" s="1"/>
  <c r="F19" i="9"/>
  <c r="G19" i="9" s="1"/>
  <c r="O7" i="25" s="1"/>
  <c r="V18" i="3"/>
  <c r="J17" i="23" s="1"/>
  <c r="V19" i="3"/>
  <c r="K17" i="23" s="1"/>
  <c r="H22" i="9"/>
  <c r="I22" i="9" s="1"/>
  <c r="J22" i="9"/>
  <c r="K22" i="9" s="1"/>
  <c r="F23" i="9"/>
  <c r="G23" i="9" s="1"/>
  <c r="S7" i="25" s="1"/>
  <c r="F22" i="9"/>
  <c r="G22" i="9" s="1"/>
  <c r="R7" i="25" s="1"/>
  <c r="D5" i="22" l="1"/>
  <c r="Z19" i="3"/>
  <c r="AG22" i="3" s="1"/>
  <c r="H9" i="27"/>
  <c r="H10" i="27" s="1"/>
  <c r="J23" i="9"/>
  <c r="K23" i="9" s="1"/>
  <c r="H11" i="27"/>
  <c r="H12" i="27" s="1"/>
  <c r="W19" i="3"/>
  <c r="H23" i="9"/>
  <c r="I23" i="9" s="1"/>
  <c r="AG52" i="3" l="1"/>
  <c r="E5" i="22"/>
  <c r="AG20" i="3"/>
  <c r="W18" i="3"/>
  <c r="AD20" i="3" s="1"/>
  <c r="X19" i="3"/>
  <c r="AE20" i="3" s="1"/>
  <c r="AG25" i="3"/>
  <c r="AG27" i="3"/>
  <c r="AG51" i="3"/>
  <c r="AG58" i="3"/>
  <c r="AG39" i="3"/>
  <c r="AG55" i="3"/>
  <c r="AG38" i="3"/>
  <c r="AG57" i="3"/>
  <c r="AG59" i="3"/>
  <c r="AG48" i="3"/>
  <c r="AG28" i="3"/>
  <c r="AG32" i="3"/>
  <c r="AG50" i="3"/>
  <c r="AG29" i="3"/>
  <c r="AG42" i="3"/>
  <c r="AG23" i="3"/>
  <c r="AG40" i="3"/>
  <c r="AG54" i="3"/>
  <c r="AG46" i="3"/>
  <c r="AG37" i="3"/>
  <c r="AG33" i="3"/>
  <c r="AG49" i="3"/>
  <c r="AG21" i="3"/>
  <c r="AG34" i="3"/>
  <c r="AG36" i="3"/>
  <c r="AG41" i="3"/>
  <c r="AG47" i="3"/>
  <c r="AG24" i="3"/>
  <c r="AG43" i="3"/>
  <c r="AG30" i="3"/>
  <c r="AG44" i="3"/>
  <c r="AG35" i="3"/>
  <c r="AG56" i="3"/>
  <c r="AG26" i="3"/>
  <c r="AG31" i="3"/>
  <c r="AG53" i="3"/>
  <c r="AG45" i="3"/>
  <c r="AC17" i="3"/>
  <c r="G8" i="18" s="1"/>
  <c r="H8" i="18" s="1"/>
  <c r="AC18" i="3"/>
  <c r="AC19" i="3"/>
  <c r="AC16" i="3"/>
  <c r="I8" i="18" s="1"/>
  <c r="J8" i="18" s="1"/>
  <c r="AD51" i="3" l="1"/>
  <c r="AE27" i="3"/>
  <c r="AD36" i="3"/>
  <c r="AD35" i="3"/>
  <c r="AD53" i="3"/>
  <c r="AD30" i="3"/>
  <c r="AD29" i="3"/>
  <c r="AD32" i="3"/>
  <c r="AD23" i="3"/>
  <c r="AD58" i="3"/>
  <c r="AD21" i="3"/>
  <c r="AD49" i="3"/>
  <c r="AD50" i="3"/>
  <c r="AD33" i="3"/>
  <c r="AD42" i="3"/>
  <c r="AD31" i="3"/>
  <c r="AD45" i="3"/>
  <c r="AD48" i="3"/>
  <c r="AD46" i="3"/>
  <c r="AD47" i="3"/>
  <c r="AD28" i="3"/>
  <c r="AE44" i="3"/>
  <c r="AD41" i="3"/>
  <c r="AD37" i="3"/>
  <c r="AD26" i="3"/>
  <c r="AD56" i="3"/>
  <c r="AD22" i="3"/>
  <c r="AD44" i="3"/>
  <c r="AD27" i="3"/>
  <c r="AD38" i="3"/>
  <c r="AD59" i="3"/>
  <c r="AD24" i="3"/>
  <c r="AE40" i="3"/>
  <c r="AD54" i="3"/>
  <c r="AD25" i="3"/>
  <c r="AD34" i="3"/>
  <c r="AD52" i="3"/>
  <c r="AD57" i="3"/>
  <c r="AD39" i="3"/>
  <c r="AD43" i="3"/>
  <c r="AD40" i="3"/>
  <c r="AD55" i="3"/>
  <c r="AE39" i="3"/>
  <c r="AE48" i="3"/>
  <c r="AE30" i="3"/>
  <c r="AE22" i="3"/>
  <c r="AE32" i="3"/>
  <c r="AE31" i="3"/>
  <c r="AE56" i="3"/>
  <c r="AE58" i="3"/>
  <c r="AE57" i="3"/>
  <c r="AE28" i="3"/>
  <c r="AE55" i="3"/>
  <c r="AE21" i="3"/>
  <c r="AE51" i="3"/>
  <c r="AE41" i="3"/>
  <c r="B6" i="17"/>
  <c r="AE24" i="3"/>
  <c r="AE25" i="3"/>
  <c r="AE37" i="3"/>
  <c r="AE45" i="3"/>
  <c r="AE38" i="3"/>
  <c r="AE49" i="3"/>
  <c r="AE53" i="3"/>
  <c r="AE26" i="3"/>
  <c r="AE23" i="3"/>
  <c r="AE42" i="3"/>
  <c r="AE50" i="3"/>
  <c r="AE33" i="3"/>
  <c r="AE43" i="3"/>
  <c r="AE59" i="3"/>
  <c r="AE47" i="3"/>
  <c r="AE46" i="3"/>
  <c r="AE54" i="3"/>
  <c r="AE29" i="3"/>
  <c r="AE35" i="3"/>
  <c r="AE52" i="3"/>
  <c r="AE34" i="3"/>
  <c r="AE36" i="3"/>
  <c r="E8" i="18"/>
  <c r="F8" i="18" s="1"/>
  <c r="D6" i="17"/>
  <c r="C6" i="17"/>
  <c r="C8" i="18"/>
  <c r="D8" i="18" s="1"/>
</calcChain>
</file>

<file path=xl/comments1.xml><?xml version="1.0" encoding="utf-8"?>
<comments xmlns="http://schemas.openxmlformats.org/spreadsheetml/2006/main">
  <authors>
    <author>РЦОКО</author>
  </authors>
  <commentList>
    <comment ref="A1" authorId="0">
      <text>
        <r>
          <rPr>
            <b/>
            <sz val="8"/>
            <color indexed="81"/>
            <rFont val="Tahoma"/>
            <charset val="1"/>
          </rPr>
          <t>РЦОКО:</t>
        </r>
      </text>
    </comment>
  </commentList>
</comments>
</file>

<file path=xl/comments2.xml><?xml version="1.0" encoding="utf-8"?>
<comments xmlns="http://schemas.openxmlformats.org/spreadsheetml/2006/main">
  <authors>
    <author>РЦОКО</author>
  </authors>
  <commentList>
    <comment ref="AC16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высокий уровень</t>
        </r>
      </text>
    </comment>
    <comment ref="AC17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повышенный уровень</t>
        </r>
      </text>
    </comment>
    <comment ref="W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средний балл</t>
        </r>
      </text>
    </comment>
    <comment ref="AC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базовый уровень</t>
        </r>
      </text>
    </comment>
    <comment ref="W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сумма баллов</t>
        </r>
      </text>
    </comment>
    <comment ref="AC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низкий уровень</t>
        </r>
      </text>
    </comment>
  </commentList>
</comments>
</file>

<file path=xl/sharedStrings.xml><?xml version="1.0" encoding="utf-8"?>
<sst xmlns="http://schemas.openxmlformats.org/spreadsheetml/2006/main" count="546" uniqueCount="305">
  <si>
    <t>Код школы</t>
  </si>
  <si>
    <t>Код класса</t>
  </si>
  <si>
    <t>№ п/п</t>
  </si>
  <si>
    <t>Фамилия, Имя учащегося</t>
  </si>
  <si>
    <t>(1)</t>
  </si>
  <si>
    <t>(2)</t>
  </si>
  <si>
    <t>(3)</t>
  </si>
  <si>
    <t>(4)</t>
  </si>
  <si>
    <t>Код школы:</t>
  </si>
  <si>
    <t>Код класса:</t>
  </si>
  <si>
    <t>Дата рождения (мес/год)</t>
  </si>
  <si>
    <t>Пол (ж-1; м-2)</t>
  </si>
  <si>
    <t>Дата проведения:</t>
  </si>
  <si>
    <t>Данные для всех учащихся внесены</t>
  </si>
  <si>
    <t>№ учащегося</t>
  </si>
  <si>
    <t>№ по журналу</t>
  </si>
  <si>
    <t>ИТОГОВЫЙ БАЛЛ</t>
  </si>
  <si>
    <t>1000</t>
  </si>
  <si>
    <t>1010</t>
  </si>
  <si>
    <t>1001</t>
  </si>
  <si>
    <t>Процент от максимального балла за всю работу</t>
  </si>
  <si>
    <t>(7)</t>
  </si>
  <si>
    <t>Код учащегося</t>
  </si>
  <si>
    <t>ФИО</t>
  </si>
  <si>
    <t>Nуч</t>
  </si>
  <si>
    <t>Выполнение работы</t>
  </si>
  <si>
    <t>MA1</t>
  </si>
  <si>
    <t>1. Ф.И.О. школьного координатора:</t>
  </si>
  <si>
    <t>2. Ф.И.О. лица, проводящего тестирование:</t>
  </si>
  <si>
    <t>3. Статус лица, проводящего тестирование:</t>
  </si>
  <si>
    <t>4. Дата проведения тестирования:</t>
  </si>
  <si>
    <t>5. Время проведения работы</t>
  </si>
  <si>
    <t>НАЧАЛО</t>
  </si>
  <si>
    <t>КОНЕЦ</t>
  </si>
  <si>
    <t>Организационная часть:</t>
  </si>
  <si>
    <t>Выполнение работы:</t>
  </si>
  <si>
    <t>6. Возникли ли у тестируемых какие-либо проблемы во время работы, например, задания оказались слишком трудными, не хватило времени, появилась усталость)?</t>
  </si>
  <si>
    <t>Пожалуйста, поясните:</t>
  </si>
  <si>
    <t>БОЛЬШОЕ СПАСИБО за ВАШУ РАБОТУ!</t>
  </si>
  <si>
    <t>Бунеев Р.Н. и др.</t>
  </si>
  <si>
    <t>Башмаков М.И. и др.</t>
  </si>
  <si>
    <t>гимназия</t>
  </si>
  <si>
    <t>Зеленина Л.М. и др.</t>
  </si>
  <si>
    <t>Ефросинина Л.А.</t>
  </si>
  <si>
    <t>Гейдман Б.П. и др.</t>
  </si>
  <si>
    <t>с углубленным изучением отдельных предметов</t>
  </si>
  <si>
    <t>Горецкий В.Г. и др.</t>
  </si>
  <si>
    <t>Иванов С.В. и др.</t>
  </si>
  <si>
    <t>Кац Э.Э.</t>
  </si>
  <si>
    <t>Давыдов В.В. и др.</t>
  </si>
  <si>
    <t>учебно-воспитательный комплекс</t>
  </si>
  <si>
    <t>Журова Л.Е. и др.</t>
  </si>
  <si>
    <t>Канапина В.П. и др.</t>
  </si>
  <si>
    <t>Климанова Л.Ф. и др.</t>
  </si>
  <si>
    <t>Демидова Т.Е. и др</t>
  </si>
  <si>
    <t>Другой</t>
  </si>
  <si>
    <t>Кубасов О.В.</t>
  </si>
  <si>
    <t>Ломакович С.В. и др.</t>
  </si>
  <si>
    <t>Кубасов О.В. (УМК "Гармония")</t>
  </si>
  <si>
    <t xml:space="preserve">Истомина Н.Б. </t>
  </si>
  <si>
    <t>Нечаева Н.В. и др.</t>
  </si>
  <si>
    <t>Полякова А.В.</t>
  </si>
  <si>
    <t>Кубасов О.В. (серия "Для сердца и ума")</t>
  </si>
  <si>
    <t>Моро М.И. и др.</t>
  </si>
  <si>
    <t>Репкин В.В. и др.</t>
  </si>
  <si>
    <t>Рамзаева Т.Г.</t>
  </si>
  <si>
    <t>Кудина Г.Н. и др.</t>
  </si>
  <si>
    <t>АНКЕТА ДЛЯ УЧИТЕЛЯ</t>
  </si>
  <si>
    <t>Код учителя</t>
  </si>
  <si>
    <t>1. Тип школы</t>
  </si>
  <si>
    <t>2. Вид школы</t>
  </si>
  <si>
    <t>3. Продолжительность урока</t>
  </si>
  <si>
    <t>минут</t>
  </si>
  <si>
    <t>4. Число учащихся в классе</t>
  </si>
  <si>
    <t>лет</t>
  </si>
  <si>
    <t>СПАСИБО ЗА ОТВЕТЫ!</t>
  </si>
  <si>
    <t>7. Ваш возраст</t>
  </si>
  <si>
    <t>9. Ваш стаж</t>
  </si>
  <si>
    <t>СПИСОК КЛАССА</t>
  </si>
  <si>
    <t>8. Ваша категория</t>
  </si>
  <si>
    <t>Уровень сложности</t>
  </si>
  <si>
    <t>Выполнили верно</t>
  </si>
  <si>
    <t>Выполнили неверно</t>
  </si>
  <si>
    <t>чел.</t>
  </si>
  <si>
    <t>%</t>
  </si>
  <si>
    <t>Б</t>
  </si>
  <si>
    <t>№ задания</t>
  </si>
  <si>
    <t>Максимальный балл за выполнение</t>
  </si>
  <si>
    <t>П</t>
  </si>
  <si>
    <t>ОУ:</t>
  </si>
  <si>
    <t>ID класса:</t>
  </si>
  <si>
    <t>Не приступили к выполнению</t>
  </si>
  <si>
    <t>1 балл</t>
  </si>
  <si>
    <t>Успешность выполнения работы (средний % от максимального балла за всю работу)</t>
  </si>
  <si>
    <t>Класс</t>
  </si>
  <si>
    <t>Уровень достижений</t>
  </si>
  <si>
    <t>общеобразовательная</t>
  </si>
  <si>
    <t>лицей</t>
  </si>
  <si>
    <t>интернат</t>
  </si>
  <si>
    <t>Александрова Э.И. (Вита-пресс)</t>
  </si>
  <si>
    <t>Александрова Э.И. (Дрофа)</t>
  </si>
  <si>
    <t>Аргинская И.И., Ивановская Е.И., Кормишина С.Н. (Федоров)</t>
  </si>
  <si>
    <t>Башмаков М.И., Нефедова М.Г. (АСТ. Астрель)</t>
  </si>
  <si>
    <t>Гейдман Б.П., Мишарина И.Э., Зверева Е.А. (МЦНМО)</t>
  </si>
  <si>
    <t>Давыдов В.В., Горбов С.Ф., Микулина Г.Г. (Вита-пресс)</t>
  </si>
  <si>
    <t>Демидова Т.Е., Козлова С.А., Тонких А.П. (Баласс)</t>
  </si>
  <si>
    <t>Дорофеев Г.В., Миракова Т.Н. (Просвещение)</t>
  </si>
  <si>
    <t>Истомина Н.Б. (Ассоциация XXI век)</t>
  </si>
  <si>
    <t>Моро М.И., Бантова М.А., Бельтюкова Г.В. (Просвещение) и др.</t>
  </si>
  <si>
    <t>Петерсон Л.Г. (Ювента)</t>
  </si>
  <si>
    <t>Рудницкая В.Н., Юдачева Т.В. (ВЕНТАНА-ГРАФ)</t>
  </si>
  <si>
    <t>Чекин А.Л. (Академкнига/Учебник)</t>
  </si>
  <si>
    <t xml:space="preserve">Другой </t>
  </si>
  <si>
    <r>
      <t xml:space="preserve">Кол-во </t>
    </r>
    <r>
      <rPr>
        <b/>
        <u/>
        <sz val="10"/>
        <rFont val="Cambria"/>
        <family val="1"/>
        <charset val="204"/>
      </rPr>
      <t xml:space="preserve">баллов </t>
    </r>
    <r>
      <rPr>
        <b/>
        <sz val="10"/>
        <rFont val="Cambria"/>
        <family val="1"/>
        <charset val="204"/>
      </rPr>
      <t>за задания повышенного уровня</t>
    </r>
  </si>
  <si>
    <t>Вариант 1, 2</t>
  </si>
  <si>
    <t>Количества участников</t>
  </si>
  <si>
    <t>Базовый</t>
  </si>
  <si>
    <t>Повышенный</t>
  </si>
  <si>
    <t>Высокий</t>
  </si>
  <si>
    <t>Низкий</t>
  </si>
  <si>
    <t>Процент участников, показавших уровень освоения учебного материала:</t>
  </si>
  <si>
    <t>Номер задания (БУ)</t>
  </si>
  <si>
    <t>Номер задания (ПУ)</t>
  </si>
  <si>
    <t>№ элемента</t>
  </si>
  <si>
    <t>0 баллов</t>
  </si>
  <si>
    <t>не приступали</t>
  </si>
  <si>
    <t>доля</t>
  </si>
  <si>
    <r>
      <t xml:space="preserve">Процент от </t>
    </r>
    <r>
      <rPr>
        <b/>
        <u/>
        <sz val="10"/>
        <rFont val="Cambria"/>
        <family val="1"/>
        <charset val="204"/>
      </rPr>
      <t>максимального балла</t>
    </r>
    <r>
      <rPr>
        <b/>
        <sz val="10"/>
        <rFont val="Cambria"/>
        <family val="1"/>
        <charset val="204"/>
      </rPr>
      <t xml:space="preserve"> за выполнение заданий повышенного уровня</t>
    </r>
  </si>
  <si>
    <r>
      <t xml:space="preserve">Процент выполнения </t>
    </r>
    <r>
      <rPr>
        <b/>
        <u/>
        <sz val="10"/>
        <rFont val="Cambria"/>
        <family val="1"/>
        <charset val="204"/>
      </rPr>
      <t>заданий</t>
    </r>
    <r>
      <rPr>
        <b/>
        <sz val="10"/>
        <rFont val="Cambria"/>
        <family val="1"/>
        <charset val="204"/>
      </rPr>
      <t xml:space="preserve"> базового уровня</t>
    </r>
  </si>
  <si>
    <t>Выполняло работу:</t>
  </si>
  <si>
    <t>Выполняло работу</t>
  </si>
  <si>
    <t>N</t>
  </si>
  <si>
    <t>1002</t>
  </si>
  <si>
    <t>1003</t>
  </si>
  <si>
    <t>1004</t>
  </si>
  <si>
    <t>1005</t>
  </si>
  <si>
    <t>1006</t>
  </si>
  <si>
    <t>1007</t>
  </si>
  <si>
    <t>1008</t>
  </si>
  <si>
    <t>1009</t>
  </si>
  <si>
    <t>Название образовательной организации:</t>
  </si>
  <si>
    <t>(5)</t>
  </si>
  <si>
    <t>(6а)</t>
  </si>
  <si>
    <t>(6б)</t>
  </si>
  <si>
    <t>(8)</t>
  </si>
  <si>
    <t>Учащихся в классе:</t>
  </si>
  <si>
    <r>
      <t>Название образовательной организации:</t>
    </r>
    <r>
      <rPr>
        <sz val="11"/>
        <rFont val="Cambria"/>
        <family val="1"/>
        <charset val="204"/>
      </rPr>
      <t xml:space="preserve"> </t>
    </r>
  </si>
  <si>
    <t>ВАРИАНТ</t>
  </si>
  <si>
    <t>НОМЕР ЗАДАНИЯ</t>
  </si>
  <si>
    <t>8. Выскажите, пожалуйста, свои предложения по совершенствованию  материалов:</t>
  </si>
  <si>
    <r>
      <t xml:space="preserve">Кол-во </t>
    </r>
    <r>
      <rPr>
        <b/>
        <u/>
        <sz val="10"/>
        <rFont val="Cambria"/>
        <family val="1"/>
        <charset val="204"/>
      </rPr>
      <t>балов</t>
    </r>
    <r>
      <rPr>
        <b/>
        <sz val="10"/>
        <rFont val="Cambria"/>
        <family val="1"/>
        <charset val="204"/>
      </rPr>
      <t xml:space="preserve"> за задания</t>
    </r>
    <r>
      <rPr>
        <b/>
        <u/>
        <sz val="10"/>
        <rFont val="Cambria"/>
        <family val="1"/>
        <charset val="204"/>
      </rPr>
      <t xml:space="preserve"> </t>
    </r>
    <r>
      <rPr>
        <b/>
        <sz val="10"/>
        <rFont val="Cambria"/>
        <family val="1"/>
        <charset val="204"/>
      </rPr>
      <t>базового уровня</t>
    </r>
  </si>
  <si>
    <t>Проверяемые элементы содержания</t>
  </si>
  <si>
    <t>Код проверяемых умений</t>
  </si>
  <si>
    <t>Не достигли базового уровня  (% учащихся, не достигших базового уровня)</t>
  </si>
  <si>
    <t>Достигли базового уровня  (% учащихся, достигших базового уровня)</t>
  </si>
  <si>
    <t>Критическое значение достижения базового уровня (выполнили 7  заданий базового уровня)</t>
  </si>
  <si>
    <t>Выполнили не более 6 заданий базового уровня</t>
  </si>
  <si>
    <t>кол-во чел.</t>
  </si>
  <si>
    <t>процент</t>
  </si>
  <si>
    <t>Общее количество баллов за задания базового уровня</t>
  </si>
  <si>
    <t>Среднее количество баллов за задания базового уровня</t>
  </si>
  <si>
    <t>Процент выполнения заданий базового уровня</t>
  </si>
  <si>
    <t>Номер задания</t>
  </si>
  <si>
    <t>Задания выполнены полностью</t>
  </si>
  <si>
    <t>Задания не выполнены</t>
  </si>
  <si>
    <t>Задания выполнены</t>
  </si>
  <si>
    <t>Проверяемые умения</t>
  </si>
  <si>
    <t>Ожидаемая решаемость</t>
  </si>
  <si>
    <t>60-90%</t>
  </si>
  <si>
    <t>40-60%</t>
  </si>
  <si>
    <t>Доля учащихся, справившихся с заданием полностью</t>
  </si>
  <si>
    <t>Количество учащихся в классе по журналу</t>
  </si>
  <si>
    <t>Итоговая отметка за 9 класс по информатике и ИКТ</t>
  </si>
  <si>
    <t>Протокол проведения работы по ИНФОРМАТИКЕ и ИКТ для учащихся 10 классов (2013 год)</t>
  </si>
  <si>
    <t>7. Отметьте номер варианта и номера заданий, которые вызвали затруднения у учащихся:</t>
  </si>
  <si>
    <t>5. Количество уроков информатики в неделю</t>
  </si>
  <si>
    <t>6. Укажите автора учебника, по которому Вы работаете в этом учебном году</t>
  </si>
  <si>
    <t>РЕЗУЛЬТАТЫ ВЫПОЛНЕНИЯ РАБОТЫ ПО ИНФОРМАТИКЕ И ИКТ (ответы учащихся)</t>
  </si>
  <si>
    <t>РЕЗУЛЬТАТЫ ВЫПОЛНЕНИЯ РАБОТЫ ПО ИНФОРМАТИКЕ И ИКТ (результаты учащихя)</t>
  </si>
  <si>
    <t>Перспективное значение достижения базового уровня (выполнили 8 более  заданий базового уровня)</t>
  </si>
  <si>
    <t>Распределение участников по уровням подготовки по информатике и ИКТ</t>
  </si>
  <si>
    <t xml:space="preserve">Результаты выполнения заданий повышенного уровня </t>
  </si>
  <si>
    <t>Кол-во учащихся не выполнивших задание</t>
  </si>
  <si>
    <t>Кол-во учащихся выполнивших задание</t>
  </si>
  <si>
    <t>Доля учащихся не выполнивших задание</t>
  </si>
  <si>
    <t>Доля учащихся выполнивших задание</t>
  </si>
  <si>
    <t>Кол-во учащихся не приступивших к выполнению задания</t>
  </si>
  <si>
    <t>Доля учащихся не приступивших к выполнению задания</t>
  </si>
  <si>
    <t>Результаты выполнения заданий базового уровня</t>
  </si>
  <si>
    <t>Умение оценивать числовые параметры информационных объектов</t>
  </si>
  <si>
    <t>Умение определять значение логического выражения</t>
  </si>
  <si>
    <t>Умение создавать и использовать различные формы представления информации</t>
  </si>
  <si>
    <t xml:space="preserve">Знание о дискретной форме представления числовой информации </t>
  </si>
  <si>
    <t>Знание о файловой системе организации данных</t>
  </si>
  <si>
    <t>Умение оценивать числовые параметры информационных объектов и процессов: объем памяти, необходимый для хранения информации</t>
  </si>
  <si>
    <t>Умение представлять формальную зависимость в графическом виде</t>
  </si>
  <si>
    <t>Умение исполнить линейный алгоритм, записанный на алгоритмическом языке</t>
  </si>
  <si>
    <t>Умение анализировать информацию, представленную в виде схемы</t>
  </si>
  <si>
    <t>Умение кодировать и декодировать информацию</t>
  </si>
  <si>
    <t>Умение осуществлять поиск в готовой базе данных по сформулированному условию</t>
  </si>
  <si>
    <t>Умение осуществлять поиск информации в Интернете</t>
  </si>
  <si>
    <t>Умение определять скорость передачи информации</t>
  </si>
  <si>
    <t>Умение выполнять и строить простые алгоритмы</t>
  </si>
  <si>
    <t>Умение выполнять базовые операции над объектами</t>
  </si>
  <si>
    <t>Умение использовать алгоритм, записанный на естественном языке, обрабатывающий цепочки символов или списки</t>
  </si>
  <si>
    <t>Умение исполнить циклический алгоритм, записанный на алгоритмическом языке</t>
  </si>
  <si>
    <t>2.3</t>
  </si>
  <si>
    <t>2.1</t>
  </si>
  <si>
    <t>2.4.2</t>
  </si>
  <si>
    <t>1.2</t>
  </si>
  <si>
    <t>1.5</t>
  </si>
  <si>
    <t>2.5</t>
  </si>
  <si>
    <t>(10 класс, начало 2013/2014 учебного года)</t>
  </si>
  <si>
    <t>выполнять базовые операции над объектами: цепочками символов, числами, списками, деревьями; выполнять и строить простые алгоритмя</t>
  </si>
  <si>
    <t xml:space="preserve"> 0 баллов</t>
  </si>
  <si>
    <t>оценивать числовые параметры информационных объектов и процессов: объем памяти, необходимый для хранения информации; скорость передачи информации</t>
  </si>
  <si>
    <t>УМЕТЬ:</t>
  </si>
  <si>
    <t>2.4</t>
  </si>
  <si>
    <t>создавать информационные объекты, в том числе:</t>
  </si>
  <si>
    <t>созавать и использовать различные формы представления информации: формулы, графики, диаграммы, таблицы</t>
  </si>
  <si>
    <t>искать информацию с применением правил поиска (построения) запросов) в базах данных, компьютерных сетях</t>
  </si>
  <si>
    <t>ЗНАТЬ/ПОНИМАТЬ:</t>
  </si>
  <si>
    <t>единицы измерения количества и скорости передачи инфрмации, принцип дискретного (цифрового) представления информации</t>
  </si>
  <si>
    <t>назначение и функции используемых информационных и коммуникационных технологий</t>
  </si>
  <si>
    <t>2, 8, 10</t>
  </si>
  <si>
    <t>14, 15, 16</t>
  </si>
  <si>
    <t>1, 6</t>
  </si>
  <si>
    <t>13, 17</t>
  </si>
  <si>
    <t>3, 7</t>
  </si>
  <si>
    <t>доля (БУ)</t>
  </si>
  <si>
    <t>доля (ПУ)</t>
  </si>
  <si>
    <t>доля уч-ся (БУ)</t>
  </si>
  <si>
    <t>доля уч-ся (ПУ)</t>
  </si>
  <si>
    <t>задания выполнены полностью</t>
  </si>
  <si>
    <t>задания не выполнены</t>
  </si>
  <si>
    <t>задания выполнены</t>
  </si>
  <si>
    <t>Результаты выполнения работы по информатике по отдельным заданиям плана работы</t>
  </si>
  <si>
    <t>Результаты выполнения работы по информатике и ИКТ (10 класс, начало 2013/2014)</t>
  </si>
  <si>
    <t>Результаты выполнения работы по информатике и ИКТ (10 класс, начало 2013/2014 учебного года)</t>
  </si>
  <si>
    <t>Результаты выполнения работы по информатиае и ИКТ (10 класс, начало 2013/2014 учебный год)</t>
  </si>
  <si>
    <t>27 сентября</t>
  </si>
  <si>
    <t>137022</t>
  </si>
  <si>
    <t>МУНИЦИПАЛЬНОЕ ОБЩЕОБРАЗОВАТЕЛЬНОЕ УЧРЕЖДЕНИЕ СРЕДНЯЯ ОБЩЕОБРАЗОВАТЕЛЬНАЯ ШКОЛА № 27</t>
  </si>
  <si>
    <t>АЛЕКСАНДРОВ НИКИТА</t>
  </si>
  <si>
    <t>АНИСТРАТОВ АЛЕКСЕЙ</t>
  </si>
  <si>
    <t>АРХИПОВ ИВАН</t>
  </si>
  <si>
    <t>ВИХАРЕВА ДАРЬЯ</t>
  </si>
  <si>
    <t>ГОРОДИЛОВА ЕЛЕНА</t>
  </si>
  <si>
    <t>ДЕМИН АНТОН</t>
  </si>
  <si>
    <t>ДРОГИНА ЮЛИЯ</t>
  </si>
  <si>
    <t>ЗВИАДАДЗЕ НИНА</t>
  </si>
  <si>
    <t>КАРПИКОВА ДАРЬЯ</t>
  </si>
  <si>
    <t>ЛУЗКАРЕВА НАТАЛЬЯ</t>
  </si>
  <si>
    <t>ПАРШИН ВЛАДИСЛАВ</t>
  </si>
  <si>
    <t>ПЕУНОВА ПОЛИНА</t>
  </si>
  <si>
    <t>ПСЕТКИНА АЛИНА</t>
  </si>
  <si>
    <t>ПТАШИНСКАЯ ТАТЬЯНА</t>
  </si>
  <si>
    <t xml:space="preserve">РАЗУМОВСКАЯ ИРИНА </t>
  </si>
  <si>
    <t>СОКУР УЛЬЯНА</t>
  </si>
  <si>
    <t>СОЛОШИН ГЕРМАН</t>
  </si>
  <si>
    <t>ФИЛИППОВ ВЛАДИСЛАВ</t>
  </si>
  <si>
    <t>ЦУКАНОВ МАКСИМ</t>
  </si>
  <si>
    <t>ШКАБАРИНА АЛИНА</t>
  </si>
  <si>
    <t>05</t>
  </si>
  <si>
    <t>97</t>
  </si>
  <si>
    <t>07</t>
  </si>
  <si>
    <t>04</t>
  </si>
  <si>
    <t>10</t>
  </si>
  <si>
    <t>08</t>
  </si>
  <si>
    <t>11</t>
  </si>
  <si>
    <t>96</t>
  </si>
  <si>
    <t>01</t>
  </si>
  <si>
    <t>98</t>
  </si>
  <si>
    <t>09</t>
  </si>
  <si>
    <t>06</t>
  </si>
  <si>
    <t>12</t>
  </si>
  <si>
    <t>02</t>
  </si>
  <si>
    <t>ДИРЕКТОР МОУ СОШ № 27                                           В.И.КАПУСТИНА</t>
  </si>
  <si>
    <t>ГОРОВАЯ СВЕТЛАНА ВЛАДИМИРОВНА</t>
  </si>
  <si>
    <t>СОЛОВЬЕВА МАРИНА ГЕРМАНОВНА</t>
  </si>
  <si>
    <t>Учитель (ведущий занятия с тестируемыми)</t>
  </si>
  <si>
    <t>средняя</t>
  </si>
  <si>
    <t>Первая</t>
  </si>
  <si>
    <t>Н.Д.УГРИНОВИЧ</t>
  </si>
  <si>
    <t>ЕИЗВ</t>
  </si>
  <si>
    <t>5262</t>
  </si>
  <si>
    <t>Миша</t>
  </si>
  <si>
    <t>ёптмякж</t>
  </si>
  <si>
    <t>ГИДА</t>
  </si>
  <si>
    <t>Вася</t>
  </si>
  <si>
    <t>78-65</t>
  </si>
  <si>
    <t>ЗФСОБМЛ</t>
  </si>
  <si>
    <t>ЗФСОБМЖ</t>
  </si>
  <si>
    <t>3265</t>
  </si>
  <si>
    <t>1-4-6-5</t>
  </si>
  <si>
    <t>Аня</t>
  </si>
  <si>
    <t>-1-4-65</t>
  </si>
  <si>
    <t>3-2-6-5</t>
  </si>
  <si>
    <t>3-2-6-5-</t>
  </si>
  <si>
    <t>Ееизв</t>
  </si>
  <si>
    <t>101062</t>
  </si>
  <si>
    <t>ДА</t>
  </si>
  <si>
    <t>НЕТ</t>
  </si>
  <si>
    <t>вариант 1,2, задания № 14,17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</si>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</sst>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%"/>
    <numFmt numFmtId="166" formatCode="0.0"/>
    <numFmt numFmtId="167" formatCode="[$-FC19]dd\ mmmm\ yyyy\ \г\.;@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2"/>
      <name val="Times New Roman"/>
      <family val="1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Arial Cyr"/>
      <family val="2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b/>
      <u/>
      <sz val="10"/>
      <name val="Cambria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0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2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sz val="10"/>
      <color theme="0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FF000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1" fillId="0" borderId="0" applyFont="0" applyFill="0" applyBorder="0" applyAlignment="0" applyProtection="0"/>
  </cellStyleXfs>
  <cellXfs count="555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/>
    <xf numFmtId="0" fontId="7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Protection="1">
      <protection locked="0" hidden="1"/>
    </xf>
    <xf numFmtId="0" fontId="0" fillId="0" borderId="0" xfId="0" applyBorder="1" applyAlignment="1" applyProtection="1">
      <alignment horizontal="left" wrapText="1"/>
      <protection locked="0"/>
    </xf>
    <xf numFmtId="0" fontId="0" fillId="2" borderId="0" xfId="0" applyFill="1" applyBorder="1" applyAlignment="1"/>
    <xf numFmtId="0" fontId="0" fillId="0" borderId="0" xfId="0" applyBorder="1" applyAlignment="1">
      <alignment horizontal="left" wrapText="1"/>
    </xf>
    <xf numFmtId="0" fontId="9" fillId="2" borderId="0" xfId="0" applyFont="1" applyFill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5" fillId="2" borderId="0" xfId="0" applyFont="1" applyFill="1"/>
    <xf numFmtId="0" fontId="5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5" fillId="3" borderId="2" xfId="0" applyFont="1" applyFill="1" applyBorder="1"/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4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/>
    <xf numFmtId="0" fontId="5" fillId="2" borderId="2" xfId="0" applyFont="1" applyFill="1" applyBorder="1" applyAlignment="1">
      <alignment horizontal="right"/>
    </xf>
    <xf numFmtId="20" fontId="0" fillId="2" borderId="3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2" xfId="0" applyFont="1" applyFill="1" applyBorder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 vertical="center"/>
    </xf>
    <xf numFmtId="0" fontId="15" fillId="2" borderId="0" xfId="0" applyFont="1" applyFill="1" applyBorder="1"/>
    <xf numFmtId="49" fontId="0" fillId="2" borderId="0" xfId="0" applyNumberFormat="1" applyFill="1" applyBorder="1" applyAlignment="1">
      <alignment horizontal="center"/>
    </xf>
    <xf numFmtId="0" fontId="5" fillId="3" borderId="5" xfId="0" applyFont="1" applyFill="1" applyBorder="1"/>
    <xf numFmtId="49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0" fillId="0" borderId="0" xfId="1"/>
    <xf numFmtId="165" fontId="23" fillId="0" borderId="8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right"/>
    </xf>
    <xf numFmtId="165" fontId="0" fillId="0" borderId="0" xfId="2" applyNumberFormat="1" applyFont="1"/>
    <xf numFmtId="0" fontId="25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locked="0" hidden="1"/>
    </xf>
    <xf numFmtId="49" fontId="30" fillId="0" borderId="9" xfId="0" applyNumberFormat="1" applyFont="1" applyFill="1" applyBorder="1" applyAlignment="1" applyProtection="1">
      <alignment horizontal="center"/>
      <protection hidden="1"/>
    </xf>
    <xf numFmtId="49" fontId="30" fillId="0" borderId="0" xfId="0" applyNumberFormat="1" applyFont="1" applyFill="1" applyBorder="1" applyAlignment="1" applyProtection="1">
      <alignment horizontal="center" vertical="center"/>
      <protection hidden="1"/>
    </xf>
    <xf numFmtId="49" fontId="30" fillId="0" borderId="10" xfId="0" applyNumberFormat="1" applyFont="1" applyFill="1" applyBorder="1" applyAlignment="1" applyProtection="1">
      <alignment horizontal="center"/>
      <protection hidden="1"/>
    </xf>
    <xf numFmtId="49" fontId="30" fillId="0" borderId="11" xfId="0" applyNumberFormat="1" applyFont="1" applyFill="1" applyBorder="1" applyAlignment="1" applyProtection="1">
      <alignment horizontal="center"/>
      <protection hidden="1"/>
    </xf>
    <xf numFmtId="49" fontId="30" fillId="0" borderId="8" xfId="0" applyNumberFormat="1" applyFont="1" applyFill="1" applyBorder="1" applyAlignment="1" applyProtection="1">
      <alignment horizontal="center"/>
      <protection locked="0" hidden="1"/>
    </xf>
    <xf numFmtId="0" fontId="25" fillId="4" borderId="12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 wrapText="1"/>
      <protection hidden="1"/>
    </xf>
    <xf numFmtId="0" fontId="25" fillId="4" borderId="14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 vertical="center"/>
      <protection locked="0" hidden="1"/>
    </xf>
    <xf numFmtId="0" fontId="25" fillId="0" borderId="8" xfId="0" applyNumberFormat="1" applyFont="1" applyBorder="1" applyProtection="1">
      <protection locked="0"/>
    </xf>
    <xf numFmtId="0" fontId="25" fillId="0" borderId="8" xfId="0" applyNumberFormat="1" applyFont="1" applyBorder="1" applyAlignment="1" applyProtection="1">
      <alignment horizontal="center"/>
      <protection hidden="1"/>
    </xf>
    <xf numFmtId="0" fontId="25" fillId="0" borderId="8" xfId="0" applyNumberFormat="1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49" fontId="25" fillId="2" borderId="8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Protection="1">
      <protection hidden="1"/>
    </xf>
    <xf numFmtId="0" fontId="25" fillId="2" borderId="0" xfId="0" applyFont="1" applyFill="1" applyAlignment="1" applyProtection="1"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25" fillId="2" borderId="0" xfId="0" applyFont="1" applyFill="1" applyBorder="1" applyAlignment="1" applyProtection="1">
      <alignment wrapText="1"/>
      <protection hidden="1"/>
    </xf>
    <xf numFmtId="0" fontId="28" fillId="2" borderId="0" xfId="0" applyFont="1" applyFill="1" applyBorder="1" applyAlignment="1" applyProtection="1">
      <alignment horizontal="left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30" fillId="2" borderId="6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right"/>
      <protection hidden="1"/>
    </xf>
    <xf numFmtId="0" fontId="28" fillId="2" borderId="3" xfId="0" applyFont="1" applyFill="1" applyBorder="1" applyAlignment="1" applyProtection="1">
      <alignment horizontal="center" vertical="center"/>
      <protection locked="0" hidden="1"/>
    </xf>
    <xf numFmtId="0" fontId="32" fillId="2" borderId="0" xfId="0" applyFont="1" applyFill="1" applyBorder="1" applyAlignment="1" applyProtection="1">
      <protection hidden="1"/>
    </xf>
    <xf numFmtId="0" fontId="25" fillId="2" borderId="8" xfId="0" applyFont="1" applyFill="1" applyBorder="1" applyAlignment="1" applyProtection="1">
      <alignment horizontal="center"/>
      <protection hidden="1"/>
    </xf>
    <xf numFmtId="0" fontId="25" fillId="2" borderId="8" xfId="0" applyFont="1" applyFill="1" applyBorder="1" applyAlignment="1" applyProtection="1">
      <alignment vertical="center" wrapText="1"/>
      <protection hidden="1"/>
    </xf>
    <xf numFmtId="0" fontId="2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Font="1" applyBorder="1" applyAlignment="1">
      <alignment horizontal="right" vertical="center"/>
    </xf>
    <xf numFmtId="1" fontId="33" fillId="0" borderId="0" xfId="1" applyNumberFormat="1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wrapText="1"/>
    </xf>
    <xf numFmtId="0" fontId="25" fillId="2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25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 wrapText="1"/>
    </xf>
    <xf numFmtId="0" fontId="24" fillId="0" borderId="0" xfId="1" applyFont="1" applyAlignment="1">
      <alignment wrapText="1"/>
    </xf>
    <xf numFmtId="0" fontId="33" fillId="0" borderId="0" xfId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165" fontId="26" fillId="0" borderId="8" xfId="2" applyNumberFormat="1" applyFont="1" applyBorder="1" applyAlignment="1">
      <alignment horizontal="center" vertical="center"/>
    </xf>
    <xf numFmtId="165" fontId="0" fillId="0" borderId="0" xfId="0" applyNumberFormat="1"/>
    <xf numFmtId="0" fontId="34" fillId="0" borderId="0" xfId="0" applyFont="1"/>
    <xf numFmtId="0" fontId="34" fillId="0" borderId="0" xfId="0" applyFont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/>
    <xf numFmtId="0" fontId="24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0" fontId="30" fillId="5" borderId="9" xfId="0" applyFont="1" applyFill="1" applyBorder="1" applyAlignment="1">
      <alignment horizontal="center"/>
    </xf>
    <xf numFmtId="0" fontId="0" fillId="5" borderId="0" xfId="0" applyFill="1"/>
    <xf numFmtId="0" fontId="30" fillId="5" borderId="0" xfId="0" applyFont="1" applyFill="1" applyAlignment="1">
      <alignment horizontal="center"/>
    </xf>
    <xf numFmtId="0" fontId="33" fillId="5" borderId="0" xfId="1" applyFont="1" applyFill="1" applyBorder="1" applyAlignment="1">
      <alignment vertical="center" wrapText="1"/>
    </xf>
    <xf numFmtId="0" fontId="24" fillId="5" borderId="0" xfId="1" applyFont="1" applyFill="1" applyBorder="1" applyAlignment="1">
      <alignment horizontal="left" vertical="center"/>
    </xf>
    <xf numFmtId="0" fontId="35" fillId="6" borderId="15" xfId="1" applyFont="1" applyFill="1" applyBorder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166" fontId="0" fillId="0" borderId="0" xfId="0" applyNumberFormat="1"/>
    <xf numFmtId="0" fontId="33" fillId="0" borderId="0" xfId="1" applyFont="1" applyBorder="1" applyAlignment="1">
      <alignment horizontal="right" vertical="center" wrapText="1"/>
    </xf>
    <xf numFmtId="49" fontId="30" fillId="0" borderId="8" xfId="0" applyNumberFormat="1" applyFont="1" applyFill="1" applyBorder="1" applyAlignment="1" applyProtection="1">
      <alignment horizontal="center"/>
      <protection hidden="1"/>
    </xf>
    <xf numFmtId="0" fontId="2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9" xfId="0" applyFont="1" applyFill="1" applyBorder="1" applyAlignment="1" applyProtection="1">
      <alignment vertical="center" wrapText="1"/>
      <protection hidden="1"/>
    </xf>
    <xf numFmtId="0" fontId="25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4" borderId="23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25" fillId="2" borderId="32" xfId="0" applyFont="1" applyFill="1" applyBorder="1" applyAlignment="1" applyProtection="1">
      <alignment horizontal="center"/>
      <protection hidden="1"/>
    </xf>
    <xf numFmtId="0" fontId="25" fillId="2" borderId="32" xfId="0" applyFont="1" applyFill="1" applyBorder="1" applyAlignment="1" applyProtection="1">
      <alignment vertical="center" wrapText="1"/>
      <protection hidden="1"/>
    </xf>
    <xf numFmtId="0" fontId="25" fillId="2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5" xfId="0" applyBorder="1" applyProtection="1">
      <protection hidden="1"/>
    </xf>
    <xf numFmtId="0" fontId="25" fillId="2" borderId="20" xfId="0" applyFont="1" applyFill="1" applyBorder="1" applyAlignment="1" applyProtection="1">
      <alignment horizontal="center"/>
      <protection hidden="1"/>
    </xf>
    <xf numFmtId="0" fontId="25" fillId="2" borderId="20" xfId="0" applyFont="1" applyFill="1" applyBorder="1" applyAlignment="1" applyProtection="1">
      <alignment vertical="center" wrapText="1"/>
      <protection hidden="1"/>
    </xf>
    <xf numFmtId="0" fontId="25" fillId="2" borderId="29" xfId="0" applyFont="1" applyFill="1" applyBorder="1" applyAlignment="1" applyProtection="1">
      <alignment vertical="center" wrapText="1"/>
      <protection hidden="1"/>
    </xf>
    <xf numFmtId="0" fontId="25" fillId="2" borderId="30" xfId="0" applyFont="1" applyFill="1" applyBorder="1" applyAlignment="1" applyProtection="1">
      <alignment vertical="center" wrapText="1"/>
      <protection hidden="1"/>
    </xf>
    <xf numFmtId="0" fontId="5" fillId="5" borderId="0" xfId="0" applyFont="1" applyFill="1"/>
    <xf numFmtId="0" fontId="19" fillId="0" borderId="8" xfId="0" applyFont="1" applyBorder="1" applyAlignment="1">
      <alignment horizontal="justify" vertical="center" wrapText="1"/>
    </xf>
    <xf numFmtId="0" fontId="23" fillId="0" borderId="8" xfId="1" applyFont="1" applyBorder="1" applyAlignment="1">
      <alignment horizontal="center" vertical="center"/>
    </xf>
    <xf numFmtId="0" fontId="28" fillId="2" borderId="35" xfId="0" applyFont="1" applyFill="1" applyBorder="1" applyAlignment="1" applyProtection="1">
      <alignment horizontal="center" vertical="center" wrapText="1"/>
      <protection hidden="1"/>
    </xf>
    <xf numFmtId="0" fontId="28" fillId="2" borderId="36" xfId="0" applyFont="1" applyFill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Font="1" applyBorder="1" applyAlignment="1">
      <alignment horizontal="center"/>
    </xf>
    <xf numFmtId="0" fontId="34" fillId="4" borderId="8" xfId="0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7" borderId="32" xfId="0" applyFont="1" applyFill="1" applyBorder="1" applyAlignment="1" applyProtection="1">
      <alignment horizontal="center"/>
      <protection hidden="1"/>
    </xf>
    <xf numFmtId="0" fontId="7" fillId="7" borderId="8" xfId="0" applyFont="1" applyFill="1" applyBorder="1" applyAlignment="1" applyProtection="1">
      <alignment horizontal="center"/>
      <protection hidden="1"/>
    </xf>
    <xf numFmtId="0" fontId="7" fillId="7" borderId="20" xfId="0" applyFont="1" applyFill="1" applyBorder="1" applyAlignment="1" applyProtection="1">
      <alignment horizontal="center"/>
      <protection hidden="1"/>
    </xf>
    <xf numFmtId="0" fontId="19" fillId="0" borderId="32" xfId="0" applyFont="1" applyBorder="1" applyAlignment="1">
      <alignment horizontal="justify" vertical="center" wrapText="1"/>
    </xf>
    <xf numFmtId="0" fontId="23" fillId="0" borderId="32" xfId="1" applyFont="1" applyBorder="1" applyAlignment="1">
      <alignment horizontal="center" vertical="center"/>
    </xf>
    <xf numFmtId="165" fontId="23" fillId="0" borderId="32" xfId="1" applyNumberFormat="1" applyFont="1" applyBorder="1" applyAlignment="1">
      <alignment horizontal="center" vertical="center"/>
    </xf>
    <xf numFmtId="165" fontId="23" fillId="0" borderId="27" xfId="1" applyNumberFormat="1" applyFont="1" applyBorder="1" applyAlignment="1">
      <alignment horizontal="center" vertical="center"/>
    </xf>
    <xf numFmtId="165" fontId="23" fillId="0" borderId="15" xfId="1" applyNumberFormat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165" fontId="23" fillId="0" borderId="20" xfId="1" applyNumberFormat="1" applyFont="1" applyBorder="1" applyAlignment="1">
      <alignment horizontal="center" vertical="center"/>
    </xf>
    <xf numFmtId="0" fontId="33" fillId="0" borderId="0" xfId="1" applyFont="1" applyBorder="1" applyAlignment="1">
      <alignment horizontal="right"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33" fillId="0" borderId="0" xfId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8" xfId="2" applyNumberFormat="1" applyFont="1" applyBorder="1" applyAlignment="1">
      <alignment horizontal="center" vertical="center"/>
    </xf>
    <xf numFmtId="1" fontId="26" fillId="0" borderId="8" xfId="2" applyNumberFormat="1" applyFont="1" applyBorder="1" applyAlignment="1">
      <alignment horizontal="center" vertical="center"/>
    </xf>
    <xf numFmtId="1" fontId="26" fillId="0" borderId="14" xfId="2" applyNumberFormat="1" applyFont="1" applyBorder="1" applyAlignment="1">
      <alignment horizontal="center" vertical="center"/>
    </xf>
    <xf numFmtId="0" fontId="37" fillId="0" borderId="0" xfId="0" applyFont="1"/>
    <xf numFmtId="1" fontId="26" fillId="0" borderId="8" xfId="0" applyNumberFormat="1" applyFont="1" applyBorder="1" applyAlignment="1">
      <alignment horizontal="center" vertical="center"/>
    </xf>
    <xf numFmtId="0" fontId="0" fillId="5" borderId="0" xfId="0" applyFill="1" applyBorder="1"/>
    <xf numFmtId="0" fontId="33" fillId="0" borderId="9" xfId="1" applyFont="1" applyBorder="1" applyAlignment="1">
      <alignment horizontal="center" vertical="center" wrapText="1"/>
    </xf>
    <xf numFmtId="0" fontId="30" fillId="5" borderId="0" xfId="0" applyFont="1" applyFill="1" applyBorder="1" applyAlignment="1" applyProtection="1">
      <alignment horizontal="center"/>
      <protection hidden="1"/>
    </xf>
    <xf numFmtId="0" fontId="24" fillId="5" borderId="0" xfId="1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 wrapText="1"/>
    </xf>
    <xf numFmtId="10" fontId="0" fillId="0" borderId="0" xfId="0" applyNumberFormat="1"/>
    <xf numFmtId="0" fontId="35" fillId="0" borderId="17" xfId="1" applyFont="1" applyBorder="1" applyAlignment="1">
      <alignment horizontal="center" vertical="center" wrapText="1"/>
    </xf>
    <xf numFmtId="165" fontId="35" fillId="0" borderId="8" xfId="2" applyNumberFormat="1" applyFont="1" applyBorder="1" applyAlignment="1">
      <alignment horizontal="center" vertical="center" wrapText="1"/>
    </xf>
    <xf numFmtId="0" fontId="35" fillId="0" borderId="20" xfId="1" applyFont="1" applyFill="1" applyBorder="1" applyAlignment="1">
      <alignment horizontal="center" vertical="center" wrapText="1"/>
    </xf>
    <xf numFmtId="165" fontId="35" fillId="0" borderId="15" xfId="2" applyNumberFormat="1" applyFont="1" applyBorder="1" applyAlignment="1">
      <alignment horizontal="center" vertical="center" wrapText="1"/>
    </xf>
    <xf numFmtId="165" fontId="35" fillId="0" borderId="20" xfId="2" applyNumberFormat="1" applyFont="1" applyBorder="1" applyAlignment="1">
      <alignment horizontal="center" vertical="center" wrapText="1"/>
    </xf>
    <xf numFmtId="165" fontId="35" fillId="0" borderId="18" xfId="2" applyNumberFormat="1" applyFont="1" applyBorder="1" applyAlignment="1">
      <alignment horizontal="center" vertical="center" wrapText="1"/>
    </xf>
    <xf numFmtId="0" fontId="35" fillId="0" borderId="14" xfId="1" applyFont="1" applyFill="1" applyBorder="1" applyAlignment="1">
      <alignment horizontal="center" vertical="center" wrapText="1"/>
    </xf>
    <xf numFmtId="0" fontId="35" fillId="6" borderId="18" xfId="1" applyFont="1" applyFill="1" applyBorder="1" applyAlignment="1">
      <alignment horizontal="center" vertical="center" wrapText="1"/>
    </xf>
    <xf numFmtId="0" fontId="35" fillId="4" borderId="20" xfId="1" applyFont="1" applyFill="1" applyBorder="1" applyAlignment="1">
      <alignment horizontal="center" vertical="center" wrapText="1"/>
    </xf>
    <xf numFmtId="0" fontId="35" fillId="4" borderId="18" xfId="1" applyFont="1" applyFill="1" applyBorder="1" applyAlignment="1">
      <alignment horizontal="center" vertical="center" wrapText="1"/>
    </xf>
    <xf numFmtId="165" fontId="34" fillId="0" borderId="8" xfId="2" applyNumberFormat="1" applyFont="1" applyBorder="1" applyAlignment="1">
      <alignment horizontal="center" vertical="center"/>
    </xf>
    <xf numFmtId="0" fontId="33" fillId="0" borderId="0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right" vertical="center" wrapText="1"/>
    </xf>
    <xf numFmtId="0" fontId="10" fillId="0" borderId="8" xfId="1" applyBorder="1" applyAlignment="1">
      <alignment horizontal="center" vertical="center"/>
    </xf>
    <xf numFmtId="49" fontId="7" fillId="0" borderId="0" xfId="1" applyNumberFormat="1" applyFont="1" applyAlignment="1">
      <alignment vertical="center"/>
    </xf>
    <xf numFmtId="165" fontId="23" fillId="0" borderId="32" xfId="2" applyNumberFormat="1" applyFont="1" applyBorder="1" applyAlignment="1">
      <alignment horizontal="center" vertical="center"/>
    </xf>
    <xf numFmtId="9" fontId="40" fillId="0" borderId="0" xfId="2" applyFont="1"/>
    <xf numFmtId="0" fontId="42" fillId="9" borderId="8" xfId="0" applyFont="1" applyFill="1" applyBorder="1" applyAlignment="1" applyProtection="1">
      <alignment horizontal="center" vertical="center" wrapText="1"/>
      <protection hidden="1"/>
    </xf>
    <xf numFmtId="0" fontId="42" fillId="9" borderId="8" xfId="0" applyFont="1" applyFill="1" applyBorder="1" applyAlignment="1" applyProtection="1">
      <alignment horizontal="center" vertical="center" textRotation="90"/>
      <protection hidden="1"/>
    </xf>
    <xf numFmtId="0" fontId="42" fillId="9" borderId="19" xfId="0" applyFont="1" applyFill="1" applyBorder="1" applyAlignment="1" applyProtection="1">
      <alignment horizontal="center" vertical="center"/>
      <protection hidden="1"/>
    </xf>
    <xf numFmtId="0" fontId="43" fillId="9" borderId="21" xfId="0" applyFont="1" applyFill="1" applyBorder="1" applyAlignment="1">
      <alignment horizontal="center" vertical="center" wrapText="1"/>
    </xf>
    <xf numFmtId="0" fontId="43" fillId="9" borderId="14" xfId="0" applyFont="1" applyFill="1" applyBorder="1" applyAlignment="1">
      <alignment horizontal="center" vertical="center" wrapText="1"/>
    </xf>
    <xf numFmtId="0" fontId="43" fillId="9" borderId="8" xfId="0" applyFont="1" applyFill="1" applyBorder="1" applyAlignment="1">
      <alignment horizontal="center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42" fillId="9" borderId="41" xfId="0" applyFont="1" applyFill="1" applyBorder="1" applyAlignment="1" applyProtection="1">
      <alignment horizontal="center" vertical="center"/>
      <protection hidden="1"/>
    </xf>
    <xf numFmtId="0" fontId="43" fillId="9" borderId="16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 applyProtection="1">
      <alignment horizontal="center" vertical="center" wrapText="1"/>
      <protection hidden="1"/>
    </xf>
    <xf numFmtId="0" fontId="41" fillId="7" borderId="8" xfId="0" applyFont="1" applyFill="1" applyBorder="1" applyProtection="1">
      <protection hidden="1"/>
    </xf>
    <xf numFmtId="0" fontId="42" fillId="9" borderId="12" xfId="0" applyFont="1" applyFill="1" applyBorder="1" applyAlignment="1"/>
    <xf numFmtId="0" fontId="42" fillId="9" borderId="12" xfId="0" applyFont="1" applyFill="1" applyBorder="1" applyAlignment="1">
      <alignment horizontal="center" textRotation="90"/>
    </xf>
    <xf numFmtId="0" fontId="42" fillId="9" borderId="38" xfId="0" applyFont="1" applyFill="1" applyBorder="1" applyAlignment="1">
      <alignment horizontal="center"/>
    </xf>
    <xf numFmtId="0" fontId="42" fillId="9" borderId="43" xfId="0" applyFont="1" applyFill="1" applyBorder="1" applyAlignment="1">
      <alignment horizontal="center"/>
    </xf>
    <xf numFmtId="0" fontId="43" fillId="9" borderId="39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horizontal="center" vertical="center" wrapText="1"/>
    </xf>
    <xf numFmtId="0" fontId="43" fillId="9" borderId="38" xfId="0" applyFont="1" applyFill="1" applyBorder="1" applyAlignment="1">
      <alignment horizontal="center" vertical="center" wrapText="1"/>
    </xf>
    <xf numFmtId="165" fontId="42" fillId="7" borderId="34" xfId="0" applyNumberFormat="1" applyFont="1" applyFill="1" applyBorder="1" applyAlignment="1" applyProtection="1">
      <alignment horizontal="center" vertical="center" wrapText="1"/>
      <protection hidden="1"/>
    </xf>
    <xf numFmtId="0" fontId="44" fillId="7" borderId="20" xfId="0" applyFont="1" applyFill="1" applyBorder="1" applyAlignment="1" applyProtection="1">
      <alignment horizontal="center" vertical="center"/>
      <protection hidden="1"/>
    </xf>
    <xf numFmtId="0" fontId="41" fillId="2" borderId="11" xfId="0" applyFont="1" applyFill="1" applyBorder="1" applyProtection="1">
      <protection hidden="1"/>
    </xf>
    <xf numFmtId="0" fontId="41" fillId="2" borderId="8" xfId="0" applyFont="1" applyFill="1" applyBorder="1" applyProtection="1">
      <protection hidden="1"/>
    </xf>
    <xf numFmtId="9" fontId="41" fillId="2" borderId="8" xfId="2" applyNumberFormat="1" applyFont="1" applyFill="1" applyBorder="1" applyProtection="1">
      <protection hidden="1"/>
    </xf>
    <xf numFmtId="49" fontId="41" fillId="0" borderId="0" xfId="0" applyNumberFormat="1" applyFont="1" applyProtection="1">
      <protection hidden="1"/>
    </xf>
    <xf numFmtId="0" fontId="41" fillId="0" borderId="0" xfId="0" applyFont="1" applyBorder="1" applyProtection="1"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wrapText="1"/>
      <protection hidden="1"/>
    </xf>
    <xf numFmtId="0" fontId="43" fillId="9" borderId="44" xfId="0" applyFont="1" applyFill="1" applyBorder="1" applyAlignment="1">
      <alignment horizontal="center" vertical="center" wrapText="1"/>
    </xf>
    <xf numFmtId="0" fontId="10" fillId="5" borderId="0" xfId="1" applyFill="1" applyBorder="1"/>
    <xf numFmtId="1" fontId="33" fillId="5" borderId="9" xfId="1" applyNumberFormat="1" applyFont="1" applyFill="1" applyBorder="1" applyAlignment="1">
      <alignment horizontal="left" vertical="center" wrapText="1"/>
    </xf>
    <xf numFmtId="0" fontId="26" fillId="0" borderId="3" xfId="0" applyFont="1" applyBorder="1" applyAlignment="1" applyProtection="1">
      <alignment horizontal="center" vertical="center" wrapText="1"/>
      <protection locked="0" hidden="1"/>
    </xf>
    <xf numFmtId="0" fontId="28" fillId="4" borderId="13" xfId="0" applyFont="1" applyFill="1" applyBorder="1" applyAlignment="1" applyProtection="1">
      <alignment horizontal="center" vertical="center" wrapText="1"/>
      <protection hidden="1"/>
    </xf>
    <xf numFmtId="0" fontId="25" fillId="2" borderId="29" xfId="0" applyFont="1" applyFill="1" applyBorder="1" applyAlignment="1" applyProtection="1">
      <alignment horizontal="center"/>
      <protection hidden="1"/>
    </xf>
    <xf numFmtId="0" fontId="25" fillId="2" borderId="19" xfId="0" applyFont="1" applyFill="1" applyBorder="1" applyAlignment="1" applyProtection="1">
      <alignment horizontal="center"/>
      <protection hidden="1"/>
    </xf>
    <xf numFmtId="0" fontId="25" fillId="2" borderId="30" xfId="0" applyFont="1" applyFill="1" applyBorder="1" applyAlignment="1" applyProtection="1">
      <alignment horizontal="center"/>
      <protection hidden="1"/>
    </xf>
    <xf numFmtId="0" fontId="25" fillId="2" borderId="26" xfId="0" applyFont="1" applyFill="1" applyBorder="1" applyAlignment="1" applyProtection="1">
      <alignment vertical="center" wrapText="1"/>
      <protection hidden="1"/>
    </xf>
    <xf numFmtId="0" fontId="25" fillId="2" borderId="16" xfId="0" applyFont="1" applyFill="1" applyBorder="1" applyAlignment="1" applyProtection="1">
      <alignment vertical="center" wrapText="1"/>
      <protection hidden="1"/>
    </xf>
    <xf numFmtId="0" fontId="25" fillId="2" borderId="17" xfId="0" applyFont="1" applyFill="1" applyBorder="1" applyAlignment="1" applyProtection="1">
      <alignment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wrapText="1"/>
      <protection hidden="1"/>
    </xf>
    <xf numFmtId="0" fontId="25" fillId="0" borderId="44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 hidden="1"/>
    </xf>
    <xf numFmtId="0" fontId="28" fillId="0" borderId="13" xfId="0" applyFont="1" applyFill="1" applyBorder="1" applyAlignment="1" applyProtection="1">
      <alignment horizontal="center" vertical="center" textRotation="90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" fontId="25" fillId="2" borderId="8" xfId="0" applyNumberFormat="1" applyFont="1" applyFill="1" applyBorder="1" applyAlignment="1" applyProtection="1">
      <alignment horizontal="center"/>
      <protection locked="0"/>
    </xf>
    <xf numFmtId="1" fontId="25" fillId="0" borderId="8" xfId="0" applyNumberFormat="1" applyFont="1" applyBorder="1" applyAlignment="1" applyProtection="1">
      <alignment horizontal="center"/>
      <protection locked="0"/>
    </xf>
    <xf numFmtId="0" fontId="42" fillId="9" borderId="14" xfId="0" applyFont="1" applyFill="1" applyBorder="1" applyAlignment="1" applyProtection="1">
      <alignment horizontal="center" vertical="center" wrapText="1"/>
      <protection hidden="1"/>
    </xf>
    <xf numFmtId="0" fontId="42" fillId="9" borderId="14" xfId="0" applyFont="1" applyFill="1" applyBorder="1" applyAlignment="1" applyProtection="1">
      <alignment horizontal="center" vertical="center" textRotation="90"/>
      <protection hidden="1"/>
    </xf>
    <xf numFmtId="0" fontId="42" fillId="9" borderId="44" xfId="0" applyFont="1" applyFill="1" applyBorder="1" applyAlignment="1" applyProtection="1">
      <alignment horizontal="center" vertical="center"/>
      <protection hidden="1"/>
    </xf>
    <xf numFmtId="0" fontId="42" fillId="9" borderId="46" xfId="0" applyFont="1" applyFill="1" applyBorder="1" applyAlignment="1" applyProtection="1">
      <alignment horizontal="center" vertical="center"/>
      <protection hidden="1"/>
    </xf>
    <xf numFmtId="0" fontId="42" fillId="7" borderId="14" xfId="0" applyFont="1" applyFill="1" applyBorder="1" applyAlignment="1" applyProtection="1">
      <alignment horizontal="center" vertical="center" wrapText="1"/>
      <protection hidden="1"/>
    </xf>
    <xf numFmtId="0" fontId="41" fillId="7" borderId="14" xfId="0" applyFont="1" applyFill="1" applyBorder="1" applyProtection="1">
      <protection hidden="1"/>
    </xf>
    <xf numFmtId="0" fontId="41" fillId="7" borderId="47" xfId="0" applyNumberFormat="1" applyFont="1" applyFill="1" applyBorder="1" applyAlignment="1" applyProtection="1">
      <alignment horizontal="center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textRotation="90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textRotation="90" wrapText="1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wrapText="1"/>
      <protection hidden="1"/>
    </xf>
    <xf numFmtId="0" fontId="0" fillId="5" borderId="0" xfId="0" applyFill="1" applyBorder="1" applyProtection="1">
      <protection hidden="1"/>
    </xf>
    <xf numFmtId="0" fontId="37" fillId="5" borderId="0" xfId="0" applyFont="1" applyFill="1" applyBorder="1" applyProtection="1">
      <protection hidden="1"/>
    </xf>
    <xf numFmtId="0" fontId="28" fillId="0" borderId="16" xfId="0" applyFont="1" applyFill="1" applyBorder="1" applyAlignment="1" applyProtection="1">
      <alignment horizontal="center" vertical="center" textRotation="90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42" fillId="7" borderId="21" xfId="0" applyFont="1" applyFill="1" applyBorder="1" applyAlignment="1" applyProtection="1">
      <alignment horizontal="center" vertical="center" wrapText="1"/>
      <protection hidden="1"/>
    </xf>
    <xf numFmtId="0" fontId="42" fillId="7" borderId="16" xfId="0" applyFont="1" applyFill="1" applyBorder="1" applyAlignment="1" applyProtection="1">
      <alignment horizontal="center" vertical="center" wrapText="1"/>
      <protection hidden="1"/>
    </xf>
    <xf numFmtId="0" fontId="42" fillId="7" borderId="17" xfId="0" applyFont="1" applyFill="1" applyBorder="1" applyAlignment="1" applyProtection="1">
      <alignment horizontal="center" vertical="center"/>
      <protection hidden="1"/>
    </xf>
    <xf numFmtId="0" fontId="36" fillId="0" borderId="26" xfId="1" applyFont="1" applyBorder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0" fontId="10" fillId="0" borderId="19" xfId="1" applyBorder="1" applyAlignment="1">
      <alignment horizontal="center" vertical="center"/>
    </xf>
    <xf numFmtId="0" fontId="5" fillId="2" borderId="45" xfId="0" applyFont="1" applyFill="1" applyBorder="1"/>
    <xf numFmtId="0" fontId="5" fillId="3" borderId="45" xfId="0" applyFont="1" applyFill="1" applyBorder="1"/>
    <xf numFmtId="0" fontId="5" fillId="0" borderId="45" xfId="0" applyFont="1" applyBorder="1"/>
    <xf numFmtId="0" fontId="38" fillId="4" borderId="23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5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56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6" borderId="8" xfId="1" applyFont="1" applyFill="1" applyBorder="1" applyAlignment="1">
      <alignment horizontal="center" vertical="center" wrapText="1"/>
    </xf>
    <xf numFmtId="0" fontId="35" fillId="6" borderId="20" xfId="1" applyFont="1" applyFill="1" applyBorder="1" applyAlignment="1">
      <alignment horizontal="center" vertical="center" wrapText="1"/>
    </xf>
    <xf numFmtId="0" fontId="35" fillId="4" borderId="19" xfId="1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/>
    </xf>
    <xf numFmtId="0" fontId="35" fillId="4" borderId="29" xfId="1" applyFont="1" applyFill="1" applyBorder="1" applyAlignment="1">
      <alignment horizontal="center" vertical="center" wrapText="1"/>
    </xf>
    <xf numFmtId="0" fontId="41" fillId="7" borderId="20" xfId="0" applyFont="1" applyFill="1" applyBorder="1" applyAlignment="1" applyProtection="1">
      <alignment horizontal="center" vertical="center"/>
      <protection hidden="1"/>
    </xf>
    <xf numFmtId="166" fontId="41" fillId="7" borderId="20" xfId="0" applyNumberFormat="1" applyFont="1" applyFill="1" applyBorder="1" applyAlignment="1" applyProtection="1">
      <alignment horizontal="center" vertical="center"/>
      <protection hidden="1"/>
    </xf>
    <xf numFmtId="166" fontId="41" fillId="2" borderId="11" xfId="2" applyNumberFormat="1" applyFont="1" applyFill="1" applyBorder="1" applyProtection="1">
      <protection hidden="1"/>
    </xf>
    <xf numFmtId="0" fontId="28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7" xfId="0" applyNumberFormat="1" applyFont="1" applyFill="1" applyBorder="1" applyAlignment="1" applyProtection="1">
      <alignment horizontal="center"/>
      <protection hidden="1"/>
    </xf>
    <xf numFmtId="0" fontId="28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2" xfId="0" applyNumberFormat="1" applyFont="1" applyFill="1" applyBorder="1" applyAlignment="1" applyProtection="1">
      <alignment horizontal="center"/>
      <protection hidden="1"/>
    </xf>
    <xf numFmtId="0" fontId="28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8" xfId="0" applyNumberFormat="1" applyFont="1" applyFill="1" applyBorder="1" applyAlignment="1" applyProtection="1">
      <alignment horizontal="center"/>
      <protection hidden="1"/>
    </xf>
    <xf numFmtId="0" fontId="41" fillId="7" borderId="42" xfId="0" applyNumberFormat="1" applyFont="1" applyFill="1" applyBorder="1" applyAlignment="1" applyProtection="1">
      <alignment horizontal="center" vertical="center"/>
      <protection hidden="1"/>
    </xf>
    <xf numFmtId="0" fontId="41" fillId="7" borderId="18" xfId="0" applyNumberFormat="1" applyFont="1" applyFill="1" applyBorder="1" applyAlignment="1" applyProtection="1">
      <alignment horizontal="center" vertical="center"/>
      <protection hidden="1"/>
    </xf>
    <xf numFmtId="165" fontId="7" fillId="7" borderId="32" xfId="0" applyNumberFormat="1" applyFont="1" applyFill="1" applyBorder="1" applyAlignment="1" applyProtection="1">
      <alignment horizontal="center"/>
      <protection hidden="1"/>
    </xf>
    <xf numFmtId="165" fontId="7" fillId="7" borderId="8" xfId="0" applyNumberFormat="1" applyFont="1" applyFill="1" applyBorder="1" applyAlignment="1" applyProtection="1">
      <alignment horizontal="center"/>
      <protection hidden="1"/>
    </xf>
    <xf numFmtId="165" fontId="7" fillId="7" borderId="20" xfId="0" applyNumberFormat="1" applyFont="1" applyFill="1" applyBorder="1" applyAlignment="1" applyProtection="1">
      <alignment horizontal="center"/>
      <protection hidden="1"/>
    </xf>
    <xf numFmtId="165" fontId="28" fillId="7" borderId="32" xfId="0" applyNumberFormat="1" applyFont="1" applyFill="1" applyBorder="1" applyAlignment="1" applyProtection="1">
      <alignment horizontal="center" vertical="center" wrapText="1"/>
      <protection hidden="1"/>
    </xf>
    <xf numFmtId="165" fontId="28" fillId="7" borderId="8" xfId="0" applyNumberFormat="1" applyFont="1" applyFill="1" applyBorder="1" applyAlignment="1" applyProtection="1">
      <alignment horizontal="center" vertical="center" wrapText="1"/>
      <protection hidden="1"/>
    </xf>
    <xf numFmtId="165" fontId="28" fillId="7" borderId="20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18" xfId="1" applyNumberFormat="1" applyFont="1" applyBorder="1" applyAlignment="1">
      <alignment horizontal="center" vertical="center"/>
    </xf>
    <xf numFmtId="0" fontId="36" fillId="0" borderId="17" xfId="1" applyFont="1" applyBorder="1" applyAlignment="1">
      <alignment horizontal="center" vertical="center"/>
    </xf>
    <xf numFmtId="165" fontId="10" fillId="0" borderId="8" xfId="1" applyNumberFormat="1" applyBorder="1" applyAlignment="1">
      <alignment horizontal="center" vertical="center"/>
    </xf>
    <xf numFmtId="165" fontId="44" fillId="7" borderId="20" xfId="2" applyNumberFormat="1" applyFont="1" applyFill="1" applyBorder="1" applyAlignment="1" applyProtection="1">
      <alignment horizontal="center" vertical="center"/>
      <protection hidden="1"/>
    </xf>
    <xf numFmtId="165" fontId="41" fillId="2" borderId="8" xfId="2" applyNumberFormat="1" applyFont="1" applyFill="1" applyBorder="1" applyProtection="1">
      <protection hidden="1"/>
    </xf>
    <xf numFmtId="0" fontId="37" fillId="5" borderId="0" xfId="0" applyFont="1" applyFill="1" applyBorder="1"/>
    <xf numFmtId="0" fontId="0" fillId="5" borderId="8" xfId="0" applyFill="1" applyBorder="1" applyAlignment="1">
      <alignment horizontal="left" vertical="center" wrapText="1"/>
    </xf>
    <xf numFmtId="0" fontId="10" fillId="5" borderId="0" xfId="1" applyFill="1"/>
    <xf numFmtId="0" fontId="30" fillId="10" borderId="8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justify" vertical="center" wrapText="1"/>
    </xf>
    <xf numFmtId="0" fontId="10" fillId="12" borderId="8" xfId="1" applyFill="1" applyBorder="1" applyAlignment="1">
      <alignment horizontal="center" vertical="center"/>
    </xf>
    <xf numFmtId="0" fontId="30" fillId="5" borderId="0" xfId="0" applyFont="1" applyFill="1" applyBorder="1" applyAlignment="1"/>
    <xf numFmtId="0" fontId="46" fillId="8" borderId="22" xfId="1" applyFont="1" applyFill="1" applyBorder="1" applyAlignment="1">
      <alignment vertical="center" wrapText="1"/>
    </xf>
    <xf numFmtId="49" fontId="35" fillId="8" borderId="16" xfId="1" applyNumberFormat="1" applyFont="1" applyFill="1" applyBorder="1" applyAlignment="1">
      <alignment horizontal="center" vertical="center"/>
    </xf>
    <xf numFmtId="49" fontId="35" fillId="8" borderId="17" xfId="1" applyNumberFormat="1" applyFont="1" applyFill="1" applyBorder="1" applyAlignment="1">
      <alignment horizontal="center" vertical="center"/>
    </xf>
    <xf numFmtId="49" fontId="35" fillId="8" borderId="39" xfId="1" applyNumberFormat="1" applyFont="1" applyFill="1" applyBorder="1" applyAlignment="1">
      <alignment horizontal="center" vertical="center"/>
    </xf>
    <xf numFmtId="49" fontId="35" fillId="8" borderId="21" xfId="1" applyNumberFormat="1" applyFont="1" applyFill="1" applyBorder="1" applyAlignment="1">
      <alignment horizontal="center" vertical="center"/>
    </xf>
    <xf numFmtId="0" fontId="35" fillId="6" borderId="12" xfId="1" applyFont="1" applyFill="1" applyBorder="1" applyAlignment="1">
      <alignment horizontal="center" vertical="center" wrapText="1"/>
    </xf>
    <xf numFmtId="0" fontId="35" fillId="6" borderId="42" xfId="1" applyFont="1" applyFill="1" applyBorder="1" applyAlignment="1">
      <alignment horizontal="center" vertical="center" wrapText="1"/>
    </xf>
    <xf numFmtId="0" fontId="35" fillId="0" borderId="26" xfId="1" applyFont="1" applyFill="1" applyBorder="1" applyAlignment="1">
      <alignment horizontal="center" vertical="center" wrapText="1"/>
    </xf>
    <xf numFmtId="0" fontId="35" fillId="0" borderId="32" xfId="1" applyFont="1" applyFill="1" applyBorder="1" applyAlignment="1">
      <alignment horizontal="center" vertical="center" textRotation="90" wrapText="1"/>
    </xf>
    <xf numFmtId="0" fontId="35" fillId="0" borderId="32" xfId="1" applyFont="1" applyFill="1" applyBorder="1" applyAlignment="1">
      <alignment horizontal="center" vertical="center" wrapText="1"/>
    </xf>
    <xf numFmtId="0" fontId="35" fillId="0" borderId="27" xfId="1" applyFont="1" applyFill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0" fontId="35" fillId="0" borderId="15" xfId="1" applyFont="1" applyFill="1" applyBorder="1" applyAlignment="1">
      <alignment horizontal="center" vertical="center" wrapText="1"/>
    </xf>
    <xf numFmtId="165" fontId="35" fillId="0" borderId="8" xfId="2" applyNumberFormat="1" applyFont="1" applyFill="1" applyBorder="1" applyAlignment="1">
      <alignment horizontal="center" vertical="center" wrapText="1"/>
    </xf>
    <xf numFmtId="165" fontId="35" fillId="0" borderId="20" xfId="2" applyNumberFormat="1" applyFont="1" applyFill="1" applyBorder="1" applyAlignment="1">
      <alignment horizontal="center" vertical="center" wrapText="1"/>
    </xf>
    <xf numFmtId="165" fontId="35" fillId="0" borderId="15" xfId="2" applyNumberFormat="1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/>
    </xf>
    <xf numFmtId="0" fontId="35" fillId="4" borderId="15" xfId="1" applyFont="1" applyFill="1" applyBorder="1" applyAlignment="1">
      <alignment horizontal="center" vertical="center" wrapText="1"/>
    </xf>
    <xf numFmtId="165" fontId="34" fillId="0" borderId="20" xfId="2" applyNumberFormat="1" applyFont="1" applyBorder="1" applyAlignment="1">
      <alignment horizontal="center" vertical="center"/>
    </xf>
    <xf numFmtId="0" fontId="35" fillId="8" borderId="16" xfId="1" applyFont="1" applyFill="1" applyBorder="1" applyAlignment="1">
      <alignment horizontal="center" vertical="center" textRotation="90" wrapText="1"/>
    </xf>
    <xf numFmtId="0" fontId="46" fillId="8" borderId="15" xfId="1" applyFont="1" applyFill="1" applyBorder="1" applyAlignment="1">
      <alignment vertical="center" wrapText="1"/>
    </xf>
    <xf numFmtId="49" fontId="35" fillId="8" borderId="16" xfId="1" applyNumberFormat="1" applyFont="1" applyFill="1" applyBorder="1" applyAlignment="1">
      <alignment horizontal="center" vertical="center" wrapText="1"/>
    </xf>
    <xf numFmtId="0" fontId="35" fillId="8" borderId="15" xfId="1" applyFont="1" applyFill="1" applyBorder="1" applyAlignment="1">
      <alignment vertical="center" wrapText="1"/>
    </xf>
    <xf numFmtId="0" fontId="45" fillId="8" borderId="15" xfId="0" applyFont="1" applyFill="1" applyBorder="1" applyAlignment="1">
      <alignment wrapText="1"/>
    </xf>
    <xf numFmtId="0" fontId="45" fillId="8" borderId="42" xfId="0" applyFont="1" applyFill="1" applyBorder="1" applyAlignment="1">
      <alignment wrapText="1"/>
    </xf>
    <xf numFmtId="0" fontId="45" fillId="8" borderId="22" xfId="0" applyFont="1" applyFill="1" applyBorder="1" applyAlignment="1">
      <alignment wrapText="1"/>
    </xf>
    <xf numFmtId="0" fontId="45" fillId="8" borderId="18" xfId="0" applyFont="1" applyFill="1" applyBorder="1" applyAlignment="1">
      <alignment wrapText="1"/>
    </xf>
    <xf numFmtId="0" fontId="35" fillId="8" borderId="21" xfId="1" applyFont="1" applyFill="1" applyBorder="1" applyAlignment="1">
      <alignment horizontal="center" vertical="center" textRotation="90" wrapText="1"/>
    </xf>
    <xf numFmtId="0" fontId="35" fillId="0" borderId="21" xfId="1" applyFont="1" applyFill="1" applyBorder="1" applyAlignment="1">
      <alignment horizontal="center" vertical="center" wrapText="1"/>
    </xf>
    <xf numFmtId="165" fontId="35" fillId="0" borderId="14" xfId="2" applyNumberFormat="1" applyFont="1" applyFill="1" applyBorder="1" applyAlignment="1">
      <alignment horizontal="center" vertical="center" wrapText="1"/>
    </xf>
    <xf numFmtId="0" fontId="35" fillId="0" borderId="22" xfId="1" applyFont="1" applyFill="1" applyBorder="1" applyAlignment="1">
      <alignment horizontal="center" vertical="center" wrapText="1"/>
    </xf>
    <xf numFmtId="49" fontId="35" fillId="8" borderId="17" xfId="1" applyNumberFormat="1" applyFont="1" applyFill="1" applyBorder="1" applyAlignment="1">
      <alignment horizontal="center" vertical="center" wrapText="1"/>
    </xf>
    <xf numFmtId="0" fontId="35" fillId="8" borderId="18" xfId="1" applyFont="1" applyFill="1" applyBorder="1" applyAlignment="1">
      <alignment vertical="center" wrapText="1"/>
    </xf>
    <xf numFmtId="0" fontId="35" fillId="0" borderId="17" xfId="1" applyFont="1" applyFill="1" applyBorder="1" applyAlignment="1">
      <alignment horizontal="center" vertical="center" wrapText="1"/>
    </xf>
    <xf numFmtId="165" fontId="35" fillId="0" borderId="18" xfId="2" applyNumberFormat="1" applyFont="1" applyFill="1" applyBorder="1" applyAlignment="1">
      <alignment horizontal="center" vertical="center" wrapText="1"/>
    </xf>
    <xf numFmtId="0" fontId="35" fillId="0" borderId="18" xfId="1" applyFont="1" applyFill="1" applyBorder="1" applyAlignment="1">
      <alignment horizontal="center" vertical="center" wrapText="1"/>
    </xf>
    <xf numFmtId="0" fontId="5" fillId="13" borderId="45" xfId="0" applyFont="1" applyFill="1" applyBorder="1"/>
    <xf numFmtId="49" fontId="0" fillId="13" borderId="0" xfId="0" applyNumberFormat="1" applyFill="1" applyBorder="1" applyAlignment="1">
      <alignment horizontal="center"/>
    </xf>
    <xf numFmtId="14" fontId="0" fillId="13" borderId="0" xfId="0" applyNumberFormat="1" applyFill="1" applyBorder="1"/>
    <xf numFmtId="0" fontId="0" fillId="13" borderId="0" xfId="0" applyFill="1" applyBorder="1"/>
    <xf numFmtId="0" fontId="0" fillId="13" borderId="4" xfId="0" applyFill="1" applyBorder="1"/>
    <xf numFmtId="0" fontId="23" fillId="4" borderId="20" xfId="1" applyFont="1" applyFill="1" applyBorder="1" applyAlignment="1">
      <alignment horizontal="center" vertical="center" wrapText="1"/>
    </xf>
    <xf numFmtId="0" fontId="23" fillId="4" borderId="18" xfId="1" applyFont="1" applyFill="1" applyBorder="1" applyAlignment="1">
      <alignment horizontal="center" vertical="center" wrapText="1"/>
    </xf>
    <xf numFmtId="0" fontId="33" fillId="5" borderId="0" xfId="1" applyFont="1" applyFill="1" applyBorder="1" applyAlignment="1">
      <alignment horizontal="right" vertical="center" wrapText="1"/>
    </xf>
    <xf numFmtId="49" fontId="35" fillId="5" borderId="0" xfId="1" applyNumberFormat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vertical="center" wrapText="1"/>
    </xf>
    <xf numFmtId="0" fontId="35" fillId="5" borderId="0" xfId="1" applyFont="1" applyFill="1" applyBorder="1" applyAlignment="1">
      <alignment horizontal="center" vertical="center" wrapText="1"/>
    </xf>
    <xf numFmtId="165" fontId="35" fillId="5" borderId="0" xfId="2" applyNumberFormat="1" applyFont="1" applyFill="1" applyBorder="1" applyAlignment="1">
      <alignment horizontal="center" vertical="center" wrapText="1"/>
    </xf>
    <xf numFmtId="166" fontId="0" fillId="5" borderId="0" xfId="0" applyNumberFormat="1" applyFill="1"/>
    <xf numFmtId="165" fontId="0" fillId="5" borderId="0" xfId="0" applyNumberFormat="1" applyFill="1"/>
    <xf numFmtId="49" fontId="30" fillId="0" borderId="9" xfId="1" applyNumberFormat="1" applyFont="1" applyBorder="1" applyAlignment="1">
      <alignment vertical="center"/>
    </xf>
    <xf numFmtId="49" fontId="33" fillId="0" borderId="9" xfId="1" applyNumberFormat="1" applyFont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0" fillId="0" borderId="9" xfId="0" applyFont="1" applyFill="1" applyBorder="1" applyAlignment="1" applyProtection="1">
      <alignment horizontal="center"/>
      <protection hidden="1"/>
    </xf>
    <xf numFmtId="0" fontId="25" fillId="0" borderId="9" xfId="0" applyFont="1" applyBorder="1" applyAlignment="1">
      <alignment horizontal="center"/>
    </xf>
    <xf numFmtId="0" fontId="25" fillId="0" borderId="4" xfId="0" applyFont="1" applyBorder="1" applyAlignment="1">
      <alignment vertical="center" wrapText="1"/>
    </xf>
    <xf numFmtId="0" fontId="25" fillId="0" borderId="1" xfId="0" applyFont="1" applyBorder="1" applyAlignment="1" applyProtection="1">
      <alignment horizontal="center" vertical="center" wrapText="1"/>
      <protection locked="0" hidden="1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4" borderId="12" xfId="0" applyFont="1" applyFill="1" applyBorder="1" applyAlignment="1" applyProtection="1">
      <alignment horizontal="center" vertical="center" textRotation="90" wrapText="1"/>
      <protection hidden="1"/>
    </xf>
    <xf numFmtId="0" fontId="25" fillId="4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" borderId="8" xfId="0" applyFont="1" applyFill="1" applyBorder="1" applyAlignment="1" applyProtection="1">
      <alignment horizontal="center" vertical="center"/>
      <protection hidden="1"/>
    </xf>
    <xf numFmtId="0" fontId="25" fillId="4" borderId="12" xfId="0" applyFont="1" applyFill="1" applyBorder="1" applyAlignment="1" applyProtection="1">
      <alignment horizontal="center" vertical="center" wrapText="1"/>
      <protection hidden="1"/>
    </xf>
    <xf numFmtId="0" fontId="25" fillId="4" borderId="13" xfId="0" applyFont="1" applyFill="1" applyBorder="1" applyAlignment="1" applyProtection="1">
      <alignment horizontal="center" wrapText="1"/>
      <protection hidden="1"/>
    </xf>
    <xf numFmtId="0" fontId="25" fillId="4" borderId="14" xfId="0" applyFont="1" applyFill="1" applyBorder="1" applyAlignment="1" applyProtection="1">
      <alignment horizontal="center" wrapText="1"/>
      <protection hidden="1"/>
    </xf>
    <xf numFmtId="0" fontId="25" fillId="4" borderId="38" xfId="0" applyFont="1" applyFill="1" applyBorder="1" applyAlignment="1" applyProtection="1">
      <alignment horizontal="center" vertical="center"/>
      <protection hidden="1"/>
    </xf>
    <xf numFmtId="0" fontId="25" fillId="4" borderId="50" xfId="0" applyFont="1" applyFill="1" applyBorder="1" applyAlignment="1" applyProtection="1">
      <alignment horizontal="center" vertical="center"/>
      <protection hidden="1"/>
    </xf>
    <xf numFmtId="0" fontId="25" fillId="4" borderId="45" xfId="0" applyFont="1" applyFill="1" applyBorder="1" applyAlignment="1" applyProtection="1">
      <alignment horizontal="center" vertical="center"/>
      <protection hidden="1"/>
    </xf>
    <xf numFmtId="0" fontId="25" fillId="4" borderId="51" xfId="0" applyFont="1" applyFill="1" applyBorder="1" applyAlignment="1" applyProtection="1">
      <alignment horizontal="center" vertical="center"/>
      <protection hidden="1"/>
    </xf>
    <xf numFmtId="0" fontId="25" fillId="4" borderId="44" xfId="0" applyFont="1" applyFill="1" applyBorder="1" applyAlignment="1" applyProtection="1">
      <alignment horizontal="center" vertical="center"/>
      <protection hidden="1"/>
    </xf>
    <xf numFmtId="0" fontId="25" fillId="4" borderId="40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 applyProtection="1">
      <alignment horizontal="center" vertical="center" wrapText="1"/>
      <protection locked="0" hidden="1"/>
    </xf>
    <xf numFmtId="0" fontId="25" fillId="4" borderId="13" xfId="0" applyFont="1" applyFill="1" applyBorder="1" applyAlignment="1" applyProtection="1">
      <alignment horizontal="center" vertical="center" wrapText="1"/>
      <protection locked="0" hidden="1"/>
    </xf>
    <xf numFmtId="0" fontId="25" fillId="4" borderId="14" xfId="0" applyFont="1" applyFill="1" applyBorder="1" applyAlignment="1" applyProtection="1">
      <alignment horizontal="center" vertical="center" wrapText="1"/>
      <protection locked="0" hidden="1"/>
    </xf>
    <xf numFmtId="0" fontId="25" fillId="4" borderId="8" xfId="0" applyFont="1" applyFill="1" applyBorder="1" applyAlignment="1" applyProtection="1">
      <alignment horizontal="center" vertical="center" wrapText="1"/>
      <protection hidden="1"/>
    </xf>
    <xf numFmtId="0" fontId="0" fillId="2" borderId="52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164" fontId="0" fillId="2" borderId="52" xfId="0" applyNumberFormat="1" applyFill="1" applyBorder="1" applyAlignment="1" applyProtection="1">
      <alignment horizontal="center"/>
      <protection locked="0"/>
    </xf>
    <xf numFmtId="164" fontId="0" fillId="0" borderId="49" xfId="0" applyNumberFormat="1" applyBorder="1" applyAlignment="1" applyProtection="1">
      <protection locked="0"/>
    </xf>
    <xf numFmtId="0" fontId="5" fillId="2" borderId="2" xfId="0" applyFont="1" applyFill="1" applyBorder="1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0" fillId="2" borderId="52" xfId="0" applyFill="1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13" fillId="2" borderId="53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0" fillId="2" borderId="0" xfId="0" applyFill="1" applyAlignment="1"/>
    <xf numFmtId="0" fontId="0" fillId="2" borderId="4" xfId="0" applyFill="1" applyBorder="1" applyAlignment="1"/>
    <xf numFmtId="0" fontId="0" fillId="2" borderId="52" xfId="0" applyFill="1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hidden="1"/>
    </xf>
    <xf numFmtId="0" fontId="11" fillId="0" borderId="4" xfId="0" applyFont="1" applyBorder="1" applyAlignment="1">
      <alignment horizontal="right" vertical="center" wrapText="1"/>
    </xf>
    <xf numFmtId="0" fontId="6" fillId="3" borderId="52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2" borderId="52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2" borderId="48" xfId="0" applyFill="1" applyBorder="1" applyAlignment="1" applyProtection="1">
      <protection locked="0"/>
    </xf>
    <xf numFmtId="0" fontId="25" fillId="2" borderId="9" xfId="0" applyFont="1" applyFill="1" applyBorder="1" applyAlignment="1" applyProtection="1">
      <alignment horizont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8" fillId="4" borderId="8" xfId="0" applyFont="1" applyFill="1" applyBorder="1" applyAlignment="1" applyProtection="1">
      <alignment horizontal="center" vertical="center" wrapText="1"/>
      <protection hidden="1"/>
    </xf>
    <xf numFmtId="0" fontId="28" fillId="4" borderId="12" xfId="0" applyFont="1" applyFill="1" applyBorder="1" applyAlignment="1" applyProtection="1">
      <alignment horizontal="center" vertical="center" wrapText="1"/>
      <protection hidden="1"/>
    </xf>
    <xf numFmtId="0" fontId="28" fillId="4" borderId="8" xfId="0" applyFont="1" applyFill="1" applyBorder="1" applyAlignment="1" applyProtection="1">
      <alignment horizontal="center" vertical="center" textRotation="90"/>
      <protection hidden="1"/>
    </xf>
    <xf numFmtId="0" fontId="28" fillId="4" borderId="12" xfId="0" applyFont="1" applyFill="1" applyBorder="1" applyAlignment="1" applyProtection="1">
      <alignment horizontal="center" vertical="center" textRotation="90"/>
      <protection hidden="1"/>
    </xf>
    <xf numFmtId="0" fontId="28" fillId="4" borderId="19" xfId="0" applyFont="1" applyFill="1" applyBorder="1" applyAlignment="1" applyProtection="1">
      <alignment horizontal="center" vertical="center"/>
      <protection hidden="1"/>
    </xf>
    <xf numFmtId="0" fontId="28" fillId="4" borderId="38" xfId="0" applyFont="1" applyFill="1" applyBorder="1" applyAlignment="1" applyProtection="1">
      <alignment horizontal="center" vertical="center"/>
      <protection hidden="1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53" xfId="0" applyFont="1" applyFill="1" applyBorder="1" applyAlignment="1" applyProtection="1">
      <alignment horizontal="center" vertical="center" wrapText="1"/>
      <protection hidden="1"/>
    </xf>
    <xf numFmtId="0" fontId="30" fillId="4" borderId="60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center" vertical="center" wrapText="1"/>
      <protection hidden="1"/>
    </xf>
    <xf numFmtId="0" fontId="30" fillId="4" borderId="6" xfId="0" applyFont="1" applyFill="1" applyBorder="1" applyAlignment="1" applyProtection="1">
      <alignment horizontal="center" vertical="center" wrapText="1"/>
      <protection hidden="1"/>
    </xf>
    <xf numFmtId="0" fontId="30" fillId="4" borderId="7" xfId="0" applyFont="1" applyFill="1" applyBorder="1" applyAlignment="1" applyProtection="1">
      <alignment horizontal="center" vertical="center" wrapText="1"/>
      <protection hidden="1"/>
    </xf>
    <xf numFmtId="14" fontId="28" fillId="2" borderId="6" xfId="0" applyNumberFormat="1" applyFont="1" applyFill="1" applyBorder="1" applyAlignment="1" applyProtection="1">
      <alignment horizontal="center" wrapText="1"/>
      <protection locked="0" hidden="1"/>
    </xf>
    <xf numFmtId="0" fontId="30" fillId="2" borderId="19" xfId="0" applyFont="1" applyFill="1" applyBorder="1" applyAlignment="1" applyProtection="1">
      <alignment horizontal="center" vertical="center" wrapText="1"/>
      <protection hidden="1"/>
    </xf>
    <xf numFmtId="0" fontId="30" fillId="2" borderId="10" xfId="0" applyFont="1" applyFill="1" applyBorder="1" applyAlignment="1" applyProtection="1">
      <alignment horizontal="center" vertical="center" wrapText="1"/>
      <protection hidden="1"/>
    </xf>
    <xf numFmtId="0" fontId="30" fillId="2" borderId="11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 vertical="center" wrapText="1"/>
      <protection hidden="1"/>
    </xf>
    <xf numFmtId="0" fontId="26" fillId="2" borderId="51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right" vertical="center" wrapText="1"/>
      <protection hidden="1"/>
    </xf>
    <xf numFmtId="0" fontId="25" fillId="2" borderId="0" xfId="0" applyFont="1" applyFill="1" applyBorder="1" applyAlignment="1"/>
    <xf numFmtId="0" fontId="37" fillId="5" borderId="0" xfId="0" applyFont="1" applyFill="1" applyBorder="1" applyAlignment="1" applyProtection="1">
      <alignment horizontal="center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28" fillId="7" borderId="32" xfId="0" applyFont="1" applyFill="1" applyBorder="1" applyAlignment="1" applyProtection="1">
      <alignment horizontal="center" vertical="center" wrapText="1"/>
      <protection hidden="1"/>
    </xf>
    <xf numFmtId="0" fontId="28" fillId="7" borderId="8" xfId="0" applyFont="1" applyFill="1" applyBorder="1" applyAlignment="1" applyProtection="1">
      <alignment horizontal="center" vertical="center" wrapText="1"/>
      <protection hidden="1"/>
    </xf>
    <xf numFmtId="0" fontId="28" fillId="7" borderId="12" xfId="0" applyFont="1" applyFill="1" applyBorder="1" applyAlignment="1" applyProtection="1">
      <alignment horizontal="center" vertical="center" wrapText="1"/>
      <protection hidden="1"/>
    </xf>
    <xf numFmtId="0" fontId="28" fillId="7" borderId="55" xfId="0" applyFont="1" applyFill="1" applyBorder="1" applyAlignment="1" applyProtection="1">
      <alignment horizontal="center" vertical="center" wrapText="1"/>
      <protection hidden="1"/>
    </xf>
    <xf numFmtId="0" fontId="28" fillId="7" borderId="13" xfId="0" applyFont="1" applyFill="1" applyBorder="1" applyAlignment="1" applyProtection="1">
      <alignment horizontal="center" vertical="center" wrapText="1"/>
      <protection hidden="1"/>
    </xf>
    <xf numFmtId="0" fontId="28" fillId="7" borderId="27" xfId="0" applyFont="1" applyFill="1" applyBorder="1" applyAlignment="1" applyProtection="1">
      <alignment horizontal="center" vertical="center" wrapText="1"/>
      <protection hidden="1"/>
    </xf>
    <xf numFmtId="0" fontId="28" fillId="7" borderId="15" xfId="0" applyFont="1" applyFill="1" applyBorder="1" applyAlignment="1" applyProtection="1">
      <alignment horizontal="center" vertical="center" wrapText="1"/>
      <protection hidden="1"/>
    </xf>
    <xf numFmtId="0" fontId="28" fillId="7" borderId="42" xfId="0" applyFont="1" applyFill="1" applyBorder="1" applyAlignment="1" applyProtection="1">
      <alignment horizontal="center" vertical="center" wrapText="1"/>
      <protection hidden="1"/>
    </xf>
    <xf numFmtId="0" fontId="28" fillId="4" borderId="14" xfId="0" applyFont="1" applyFill="1" applyBorder="1" applyAlignment="1" applyProtection="1">
      <alignment horizontal="center" vertical="center" wrapText="1"/>
      <protection hidden="1"/>
    </xf>
    <xf numFmtId="0" fontId="28" fillId="7" borderId="32" xfId="0" applyFont="1" applyFill="1" applyBorder="1" applyAlignment="1" applyProtection="1">
      <alignment horizontal="center" vertical="center" textRotation="90" wrapText="1"/>
      <protection hidden="1"/>
    </xf>
    <xf numFmtId="0" fontId="28" fillId="7" borderId="8" xfId="0" applyFont="1" applyFill="1" applyBorder="1" applyAlignment="1" applyProtection="1">
      <alignment horizontal="center" vertical="center" textRotation="90" wrapText="1"/>
      <protection hidden="1"/>
    </xf>
    <xf numFmtId="0" fontId="28" fillId="7" borderId="12" xfId="0" applyFont="1" applyFill="1" applyBorder="1" applyAlignment="1" applyProtection="1">
      <alignment horizontal="center" vertical="center" textRotation="90" wrapText="1"/>
      <protection hidden="1"/>
    </xf>
    <xf numFmtId="0" fontId="28" fillId="7" borderId="26" xfId="0" applyFont="1" applyFill="1" applyBorder="1" applyAlignment="1" applyProtection="1">
      <alignment horizontal="center" vertical="center" textRotation="90" wrapText="1"/>
      <protection hidden="1"/>
    </xf>
    <xf numFmtId="0" fontId="28" fillId="7" borderId="16" xfId="0" applyFont="1" applyFill="1" applyBorder="1" applyAlignment="1" applyProtection="1">
      <alignment horizontal="center" vertical="center" textRotation="90" wrapText="1"/>
      <protection hidden="1"/>
    </xf>
    <xf numFmtId="0" fontId="28" fillId="7" borderId="39" xfId="0" applyFont="1" applyFill="1" applyBorder="1" applyAlignment="1" applyProtection="1">
      <alignment horizontal="center" vertical="center" textRotation="90" wrapText="1"/>
      <protection hidden="1"/>
    </xf>
    <xf numFmtId="0" fontId="28" fillId="4" borderId="8" xfId="0" applyFont="1" applyFill="1" applyBorder="1" applyAlignment="1" applyProtection="1">
      <alignment horizontal="center" vertical="center"/>
      <protection hidden="1"/>
    </xf>
    <xf numFmtId="0" fontId="28" fillId="4" borderId="12" xfId="0" applyFont="1" applyFill="1" applyBorder="1" applyAlignment="1" applyProtection="1">
      <alignment horizontal="center" vertical="center"/>
      <protection hidden="1"/>
    </xf>
    <xf numFmtId="0" fontId="28" fillId="4" borderId="13" xfId="0" applyFont="1" applyFill="1" applyBorder="1" applyAlignment="1" applyProtection="1">
      <alignment horizontal="center" vertical="center" textRotation="90"/>
      <protection hidden="1"/>
    </xf>
    <xf numFmtId="0" fontId="28" fillId="4" borderId="45" xfId="0" applyFont="1" applyFill="1" applyBorder="1" applyAlignment="1" applyProtection="1">
      <alignment horizontal="center" vertical="center" textRotation="90"/>
      <protection hidden="1"/>
    </xf>
    <xf numFmtId="0" fontId="30" fillId="4" borderId="38" xfId="0" applyFont="1" applyFill="1" applyBorder="1" applyAlignment="1" applyProtection="1">
      <alignment horizontal="center" vertical="center" wrapText="1"/>
      <protection hidden="1"/>
    </xf>
    <xf numFmtId="0" fontId="30" fillId="4" borderId="54" xfId="0" applyFont="1" applyFill="1" applyBorder="1" applyAlignment="1" applyProtection="1">
      <alignment horizontal="center" vertical="center" wrapText="1"/>
      <protection hidden="1"/>
    </xf>
    <xf numFmtId="0" fontId="30" fillId="4" borderId="45" xfId="0" applyFont="1" applyFill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center" vertical="center" wrapText="1"/>
      <protection hidden="1"/>
    </xf>
    <xf numFmtId="0" fontId="26" fillId="2" borderId="45" xfId="0" applyFont="1" applyFill="1" applyBorder="1" applyAlignment="1" applyProtection="1">
      <alignment horizontal="center" vertical="center" wrapText="1"/>
      <protection hidden="1"/>
    </xf>
    <xf numFmtId="0" fontId="30" fillId="2" borderId="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/>
    <xf numFmtId="167" fontId="28" fillId="2" borderId="6" xfId="0" applyNumberFormat="1" applyFont="1" applyFill="1" applyBorder="1" applyAlignment="1" applyProtection="1">
      <alignment horizontal="center" wrapText="1"/>
      <protection locked="0" hidden="1"/>
    </xf>
    <xf numFmtId="0" fontId="34" fillId="2" borderId="6" xfId="0" applyFont="1" applyFill="1" applyBorder="1" applyAlignment="1" applyProtection="1">
      <alignment horizontal="center" wrapText="1"/>
      <protection hidden="1"/>
    </xf>
    <xf numFmtId="0" fontId="24" fillId="0" borderId="0" xfId="1" applyFont="1" applyAlignment="1">
      <alignment horizontal="center" vertical="center" wrapText="1"/>
    </xf>
    <xf numFmtId="0" fontId="23" fillId="4" borderId="32" xfId="1" applyFont="1" applyFill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23" fillId="4" borderId="27" xfId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right" vertical="center" wrapText="1"/>
    </xf>
    <xf numFmtId="0" fontId="24" fillId="0" borderId="6" xfId="1" applyFont="1" applyBorder="1" applyAlignment="1">
      <alignment horizontal="center"/>
    </xf>
    <xf numFmtId="0" fontId="23" fillId="4" borderId="20" xfId="1" applyFont="1" applyFill="1" applyBorder="1" applyAlignment="1">
      <alignment horizontal="center" vertical="center" wrapText="1"/>
    </xf>
    <xf numFmtId="0" fontId="23" fillId="4" borderId="26" xfId="1" applyFont="1" applyFill="1" applyBorder="1" applyAlignment="1">
      <alignment horizontal="center" vertical="center" wrapText="1"/>
    </xf>
    <xf numFmtId="0" fontId="23" fillId="4" borderId="17" xfId="1" applyFont="1" applyFill="1" applyBorder="1" applyAlignment="1">
      <alignment horizontal="center" vertical="center" wrapText="1"/>
    </xf>
    <xf numFmtId="0" fontId="23" fillId="4" borderId="32" xfId="1" applyFont="1" applyFill="1" applyBorder="1" applyAlignment="1">
      <alignment horizontal="center" vertical="center" textRotation="90" wrapText="1"/>
    </xf>
    <xf numFmtId="0" fontId="23" fillId="4" borderId="20" xfId="1" applyFont="1" applyFill="1" applyBorder="1" applyAlignment="1">
      <alignment horizontal="center" vertical="center" textRotation="90" wrapText="1"/>
    </xf>
    <xf numFmtId="0" fontId="24" fillId="0" borderId="0" xfId="1" applyFont="1" applyBorder="1" applyAlignment="1">
      <alignment horizontal="center"/>
    </xf>
    <xf numFmtId="0" fontId="34" fillId="4" borderId="8" xfId="0" applyFont="1" applyFill="1" applyBorder="1" applyAlignment="1">
      <alignment horizontal="center"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39" fillId="0" borderId="0" xfId="1" applyFont="1" applyAlignment="1">
      <alignment horizont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10" fillId="0" borderId="8" xfId="1" applyBorder="1" applyAlignment="1">
      <alignment horizontal="center" wrapText="1"/>
    </xf>
    <xf numFmtId="0" fontId="24" fillId="0" borderId="0" xfId="1" applyFont="1" applyAlignment="1">
      <alignment horizontal="center" wrapText="1"/>
    </xf>
    <xf numFmtId="0" fontId="24" fillId="0" borderId="0" xfId="1" applyFont="1" applyBorder="1" applyAlignment="1">
      <alignment horizontal="right" vertical="center" wrapText="1"/>
    </xf>
    <xf numFmtId="0" fontId="10" fillId="12" borderId="8" xfId="1" applyFill="1" applyBorder="1" applyAlignment="1">
      <alignment horizontal="center"/>
    </xf>
    <xf numFmtId="0" fontId="10" fillId="0" borderId="8" xfId="1" applyBorder="1" applyAlignment="1">
      <alignment horizontal="center" vertical="center" wrapText="1"/>
    </xf>
    <xf numFmtId="0" fontId="10" fillId="0" borderId="19" xfId="1" applyBorder="1" applyAlignment="1">
      <alignment horizontal="center" vertical="center"/>
    </xf>
    <xf numFmtId="0" fontId="10" fillId="0" borderId="10" xfId="1" applyBorder="1" applyAlignment="1">
      <alignment horizontal="center" vertical="center"/>
    </xf>
    <xf numFmtId="0" fontId="10" fillId="0" borderId="8" xfId="1" applyBorder="1" applyAlignment="1">
      <alignment horizontal="center" vertical="center"/>
    </xf>
    <xf numFmtId="0" fontId="24" fillId="0" borderId="9" xfId="1" applyFont="1" applyBorder="1" applyAlignment="1">
      <alignment horizontal="center" vertical="center" wrapText="1"/>
    </xf>
    <xf numFmtId="0" fontId="24" fillId="5" borderId="0" xfId="1" applyFont="1" applyFill="1" applyBorder="1" applyAlignment="1">
      <alignment horizontal="center" wrapText="1"/>
    </xf>
    <xf numFmtId="1" fontId="33" fillId="5" borderId="9" xfId="1" applyNumberFormat="1" applyFont="1" applyFill="1" applyBorder="1" applyAlignment="1">
      <alignment horizontal="left" vertical="center" wrapText="1"/>
    </xf>
    <xf numFmtId="0" fontId="24" fillId="5" borderId="0" xfId="1" applyFont="1" applyFill="1" applyAlignment="1">
      <alignment horizontal="center" wrapText="1"/>
    </xf>
    <xf numFmtId="0" fontId="33" fillId="5" borderId="9" xfId="1" applyFont="1" applyFill="1" applyBorder="1" applyAlignment="1">
      <alignment horizontal="center" vertical="center" wrapText="1"/>
    </xf>
    <xf numFmtId="0" fontId="35" fillId="4" borderId="59" xfId="1" applyFont="1" applyFill="1" applyBorder="1" applyAlignment="1">
      <alignment horizontal="center" vertical="center" wrapText="1"/>
    </xf>
    <xf numFmtId="0" fontId="35" fillId="4" borderId="57" xfId="1" applyFont="1" applyFill="1" applyBorder="1" applyAlignment="1">
      <alignment horizontal="center" vertical="center" wrapText="1"/>
    </xf>
    <xf numFmtId="0" fontId="35" fillId="4" borderId="33" xfId="1" applyFont="1" applyFill="1" applyBorder="1" applyAlignment="1">
      <alignment horizontal="center" vertical="center" wrapText="1"/>
    </xf>
    <xf numFmtId="0" fontId="35" fillId="4" borderId="29" xfId="1" applyFont="1" applyFill="1" applyBorder="1" applyAlignment="1">
      <alignment horizontal="center" vertical="center" wrapText="1"/>
    </xf>
    <xf numFmtId="0" fontId="35" fillId="4" borderId="58" xfId="1" applyFont="1" applyFill="1" applyBorder="1" applyAlignment="1">
      <alignment horizontal="center" vertical="center" wrapText="1"/>
    </xf>
    <xf numFmtId="0" fontId="35" fillId="6" borderId="12" xfId="1" applyFont="1" applyFill="1" applyBorder="1" applyAlignment="1">
      <alignment horizontal="center" vertical="center" wrapText="1"/>
    </xf>
    <xf numFmtId="0" fontId="35" fillId="6" borderId="34" xfId="1" applyFont="1" applyFill="1" applyBorder="1" applyAlignment="1">
      <alignment horizontal="center" vertical="center" wrapText="1"/>
    </xf>
    <xf numFmtId="0" fontId="35" fillId="6" borderId="8" xfId="1" applyFont="1" applyFill="1" applyBorder="1" applyAlignment="1">
      <alignment horizontal="center" vertical="center" wrapText="1"/>
    </xf>
    <xf numFmtId="0" fontId="35" fillId="6" borderId="20" xfId="1" applyFont="1" applyFill="1" applyBorder="1" applyAlignment="1">
      <alignment horizontal="center" vertical="center" wrapText="1"/>
    </xf>
    <xf numFmtId="0" fontId="35" fillId="8" borderId="26" xfId="1" applyFont="1" applyFill="1" applyBorder="1" applyAlignment="1">
      <alignment horizontal="center" vertical="center" textRotation="90" wrapText="1"/>
    </xf>
    <xf numFmtId="0" fontId="35" fillId="8" borderId="16" xfId="1" applyFont="1" applyFill="1" applyBorder="1" applyAlignment="1">
      <alignment horizontal="center" vertical="center" textRotation="90" wrapText="1"/>
    </xf>
    <xf numFmtId="0" fontId="35" fillId="8" borderId="17" xfId="1" applyFont="1" applyFill="1" applyBorder="1" applyAlignment="1">
      <alignment horizontal="center" vertical="center" textRotation="90" wrapText="1"/>
    </xf>
    <xf numFmtId="0" fontId="35" fillId="8" borderId="56" xfId="1" applyFont="1" applyFill="1" applyBorder="1" applyAlignment="1">
      <alignment horizontal="center" vertical="center" wrapText="1"/>
    </xf>
    <xf numFmtId="0" fontId="35" fillId="8" borderId="47" xfId="1" applyFont="1" applyFill="1" applyBorder="1" applyAlignment="1">
      <alignment horizontal="center" vertical="center" wrapText="1"/>
    </xf>
    <xf numFmtId="0" fontId="35" fillId="8" borderId="28" xfId="1" applyFont="1" applyFill="1" applyBorder="1" applyAlignment="1">
      <alignment horizontal="center" vertical="center" wrapText="1"/>
    </xf>
    <xf numFmtId="0" fontId="35" fillId="6" borderId="26" xfId="1" applyFont="1" applyFill="1" applyBorder="1" applyAlignment="1">
      <alignment horizontal="center" vertical="center" wrapText="1"/>
    </xf>
    <xf numFmtId="0" fontId="35" fillId="6" borderId="16" xfId="1" applyFont="1" applyFill="1" applyBorder="1" applyAlignment="1">
      <alignment horizontal="center" vertical="center" wrapText="1"/>
    </xf>
    <xf numFmtId="0" fontId="35" fillId="6" borderId="17" xfId="1" applyFont="1" applyFill="1" applyBorder="1" applyAlignment="1">
      <alignment horizontal="center" vertical="center" wrapText="1"/>
    </xf>
    <xf numFmtId="0" fontId="35" fillId="6" borderId="29" xfId="1" applyFont="1" applyFill="1" applyBorder="1" applyAlignment="1">
      <alignment horizontal="center" vertical="center" wrapText="1"/>
    </xf>
    <xf numFmtId="0" fontId="35" fillId="6" borderId="31" xfId="1" applyFont="1" applyFill="1" applyBorder="1" applyAlignment="1">
      <alignment horizontal="center" vertical="center" wrapText="1"/>
    </xf>
    <xf numFmtId="0" fontId="35" fillId="6" borderId="58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wrapText="1"/>
    </xf>
    <xf numFmtId="0" fontId="30" fillId="5" borderId="9" xfId="0" applyFont="1" applyFill="1" applyBorder="1" applyAlignment="1" applyProtection="1">
      <alignment horizontal="right"/>
      <protection hidden="1"/>
    </xf>
    <xf numFmtId="0" fontId="30" fillId="5" borderId="54" xfId="0" applyFont="1" applyFill="1" applyBorder="1" applyAlignment="1">
      <alignment horizontal="center"/>
    </xf>
    <xf numFmtId="0" fontId="35" fillId="8" borderId="22" xfId="1" applyFont="1" applyFill="1" applyBorder="1" applyAlignment="1">
      <alignment horizontal="center" vertical="center" wrapText="1"/>
    </xf>
    <xf numFmtId="0" fontId="35" fillId="6" borderId="39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2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>
                <a:latin typeface="+mj-lt"/>
              </a:defRPr>
            </a:pPr>
            <a:r>
              <a:rPr lang="ru-RU" sz="1400" b="1">
                <a:latin typeface="+mj-lt"/>
              </a:rPr>
              <a:t>Успешность выполнения всей</a:t>
            </a:r>
            <a:r>
              <a:rPr lang="ru-RU" sz="1400" b="1" baseline="0">
                <a:latin typeface="+mj-lt"/>
              </a:rPr>
              <a:t> работы</a:t>
            </a:r>
            <a:endParaRPr lang="ru-RU" sz="1400" b="1">
              <a:latin typeface="+mj-lt"/>
            </a:endParaRPr>
          </a:p>
        </c:rich>
      </c:tx>
      <c:layout>
        <c:manualLayout>
          <c:xMode val="edge"/>
          <c:yMode val="edge"/>
          <c:x val="0.34063992734046095"/>
          <c:y val="1.22606305417496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157426420260099E-2"/>
          <c:y val="0.12107303828400759"/>
          <c:w val="0.90314852840520188"/>
          <c:h val="0.76398636377349383"/>
        </c:manualLayout>
      </c:layout>
      <c:scatterChart>
        <c:scatterStyle val="smoothMarker"/>
        <c:varyColors val="0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numRef>
              <c:f>Результаты_Класс!$C$20:$C$59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Результаты_Класс!$AE$20:$AE$59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58368"/>
        <c:axId val="79660544"/>
      </c:scatterChar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Результаты_Класс!$C$20:$C$59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Результаты_Класс!$X$20:$X$58</c:f>
              <c:numCache>
                <c:formatCode>0.0%</c:formatCode>
                <c:ptCount val="39"/>
                <c:pt idx="0">
                  <c:v>0.88235294117647056</c:v>
                </c:pt>
                <c:pt idx="1">
                  <c:v>0.82352941176470584</c:v>
                </c:pt>
                <c:pt idx="2">
                  <c:v>0.70588235294117652</c:v>
                </c:pt>
                <c:pt idx="3">
                  <c:v>0.58823529411764708</c:v>
                </c:pt>
                <c:pt idx="4">
                  <c:v>0.52941176470588236</c:v>
                </c:pt>
                <c:pt idx="5">
                  <c:v>0.70588235294117652</c:v>
                </c:pt>
                <c:pt idx="6">
                  <c:v>0.58823529411764708</c:v>
                </c:pt>
                <c:pt idx="7">
                  <c:v>0.76470588235294112</c:v>
                </c:pt>
                <c:pt idx="8">
                  <c:v>0.94117647058823528</c:v>
                </c:pt>
                <c:pt idx="9">
                  <c:v>0.70588235294117652</c:v>
                </c:pt>
                <c:pt idx="10">
                  <c:v>0.88235294117647056</c:v>
                </c:pt>
                <c:pt idx="11">
                  <c:v>0.76470588235294112</c:v>
                </c:pt>
                <c:pt idx="12">
                  <c:v>0.88235294117647056</c:v>
                </c:pt>
                <c:pt idx="13">
                  <c:v>0.70588235294117652</c:v>
                </c:pt>
                <c:pt idx="14">
                  <c:v>0.82352941176470584</c:v>
                </c:pt>
                <c:pt idx="15">
                  <c:v>0.94117647058823528</c:v>
                </c:pt>
                <c:pt idx="16">
                  <c:v>0.88235294117647056</c:v>
                </c:pt>
                <c:pt idx="17">
                  <c:v>0.82352941176470584</c:v>
                </c:pt>
                <c:pt idx="18">
                  <c:v>0.82352941176470584</c:v>
                </c:pt>
                <c:pt idx="19">
                  <c:v>0.70588235294117652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58368"/>
        <c:axId val="79660544"/>
      </c:scatterChart>
      <c:valAx>
        <c:axId val="79658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050"/>
                  <a:t>Номер учащегося по журналу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9660544"/>
        <c:crosses val="autoZero"/>
        <c:crossBetween val="midCat"/>
        <c:majorUnit val="1"/>
      </c:valAx>
      <c:valAx>
        <c:axId val="7966054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j-lt"/>
                    <a:ea typeface="Calibri"/>
                    <a:cs typeface="Calibri"/>
                  </a:defRPr>
                </a:pPr>
                <a:r>
                  <a:rPr lang="ru-RU">
                    <a:latin typeface="+mj-lt"/>
                  </a:rPr>
                  <a:t>Процент выполнения всей работы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96583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189587005436689"/>
          <c:y val="1.8584166340909525E-2"/>
          <c:w val="0.18090347210997462"/>
          <c:h val="5.5745301340878503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79608463855449E-3"/>
          <c:y val="4.1474903594219376E-2"/>
          <c:w val="0.96911780621926724"/>
          <c:h val="0.931066831776051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</c:dPt>
          <c:dPt>
            <c:idx val="1"/>
            <c:bubble3D val="0"/>
            <c:explosion val="7"/>
          </c:dPt>
          <c:dPt>
            <c:idx val="2"/>
            <c:bubble3D val="0"/>
            <c:explosion val="6"/>
          </c:dPt>
          <c:dPt>
            <c:idx val="3"/>
            <c:bubble3D val="0"/>
            <c:explosion val="6"/>
          </c:dPt>
          <c:dLbls>
            <c:dLbl>
              <c:idx val="0"/>
              <c:layout>
                <c:manualLayout>
                  <c:x val="-0.158016070671672"/>
                  <c:y val="7.369573029221042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(Уровни!$D$9,Уровни!$F$9,Уровни!$H$9,Уровни!$J$9)</c:f>
              <c:strCache>
                <c:ptCount val="4"/>
                <c:pt idx="0">
                  <c:v>Низкий</c:v>
                </c:pt>
                <c:pt idx="1">
                  <c:v>Базовый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(Уровни!$D$8,Уровни!$F$8,Уровни!$H$8,Уровни!$J$8)</c:f>
              <c:numCache>
                <c:formatCode>0.0%</c:formatCode>
                <c:ptCount val="4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Решаемость заданий по информатике и ИКТ в сравнении с "коридором" ожидаемой решаемости 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11397281775421637"/>
          <c:y val="1.7638906247830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455594793919456E-2"/>
          <c:y val="0.15185740671304976"/>
          <c:w val="0.96550764317947368"/>
          <c:h val="0.73539779749753542"/>
        </c:manualLayout>
      </c:layout>
      <c:areaChart>
        <c:grouping val="stacked"/>
        <c:varyColors val="0"/>
        <c:ser>
          <c:idx val="0"/>
          <c:order val="0"/>
          <c:tx>
            <c:v>Границы коридора "ожидаемой" решаемости"</c:v>
          </c:tx>
          <c:spPr>
            <a:noFill/>
          </c:spPr>
          <c:cat>
            <c:numRef>
              <c:f>Коридор!$C$4:$S$4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Коридор!$C$9:$S$9</c:f>
              <c:numCache>
                <c:formatCode>0%</c:formatCode>
                <c:ptCount val="1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0.4</c:v>
                </c:pt>
                <c:pt idx="9">
                  <c:v>0.6</c:v>
                </c:pt>
                <c:pt idx="10">
                  <c:v>0.6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</c:numCache>
            </c:numRef>
          </c:val>
        </c:ser>
        <c:ser>
          <c:idx val="1"/>
          <c:order val="1"/>
          <c:tx>
            <c:v>Границы коридора "ожидаемой" решаемости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5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numRef>
              <c:f>Коридор!$C$4:$S$4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Коридор!$C$8:$S$8</c:f>
              <c:numCache>
                <c:formatCode>0%</c:formatCode>
                <c:ptCount val="1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0">
                  <c:v>0.3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92768"/>
        <c:axId val="79807232"/>
      </c:areaChart>
      <c:scatterChart>
        <c:scatterStyle val="lineMarker"/>
        <c:varyColors val="0"/>
        <c:ser>
          <c:idx val="2"/>
          <c:order val="2"/>
          <c:tx>
            <c:strRef>
              <c:f>Коридор!$A$7</c:f>
              <c:strCache>
                <c:ptCount val="1"/>
                <c:pt idx="0">
                  <c:v>Доля учащихся, справившихся с заданием полностью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yVal>
            <c:numRef>
              <c:f>Коридор!$C$7:$S$7</c:f>
              <c:numCache>
                <c:formatCode>0.0%</c:formatCode>
                <c:ptCount val="1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0.95</c:v>
                </c:pt>
                <c:pt idx="4">
                  <c:v>0.9</c:v>
                </c:pt>
                <c:pt idx="5">
                  <c:v>0.75</c:v>
                </c:pt>
                <c:pt idx="6">
                  <c:v>0.9</c:v>
                </c:pt>
                <c:pt idx="7">
                  <c:v>0.75</c:v>
                </c:pt>
                <c:pt idx="8">
                  <c:v>0.7</c:v>
                </c:pt>
                <c:pt idx="9">
                  <c:v>0.95</c:v>
                </c:pt>
                <c:pt idx="10">
                  <c:v>0.75</c:v>
                </c:pt>
                <c:pt idx="11">
                  <c:v>0.65</c:v>
                </c:pt>
                <c:pt idx="12">
                  <c:v>0.75</c:v>
                </c:pt>
                <c:pt idx="13">
                  <c:v>0.35</c:v>
                </c:pt>
                <c:pt idx="14">
                  <c:v>0.7</c:v>
                </c:pt>
                <c:pt idx="15">
                  <c:v>0.55000000000000004</c:v>
                </c:pt>
                <c:pt idx="16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92768"/>
        <c:axId val="79807232"/>
      </c:scatterChart>
      <c:catAx>
        <c:axId val="79792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9807232"/>
        <c:crosses val="autoZero"/>
        <c:auto val="1"/>
        <c:lblAlgn val="ctr"/>
        <c:lblOffset val="100"/>
        <c:tickLblSkip val="1"/>
        <c:noMultiLvlLbl val="0"/>
      </c:catAx>
      <c:valAx>
        <c:axId val="7980723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79792768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9842883500948519E-2"/>
          <c:y val="0.5906328375619716"/>
          <c:w val="0.53209989345391295"/>
          <c:h val="0.20872502048355068"/>
        </c:manualLayout>
      </c:layout>
      <c:overlay val="0"/>
      <c:txPr>
        <a:bodyPr/>
        <a:lstStyle/>
        <a:p>
          <a:pPr>
            <a:defRPr sz="1100" b="1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Выполнение заданий базового уровня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242582897033184E-2"/>
          <c:y val="0.10881250188554016"/>
          <c:w val="0.91553272594852297"/>
          <c:h val="0.72107448637885863"/>
        </c:manualLayout>
      </c:layout>
      <c:scatterChart>
        <c:scatterStyle val="smoothMarker"/>
        <c:varyColors val="0"/>
        <c:ser>
          <c:idx val="1"/>
          <c:order val="1"/>
          <c:tx>
            <c:v>Уровень обязательной подготовки (не менее 7 баллов)</c:v>
          </c:tx>
          <c:spPr>
            <a:ln w="34925"/>
          </c:spPr>
          <c:marker>
            <c:symbol val="none"/>
          </c:marker>
          <c:xVal>
            <c:numRef>
              <c:f>Результаты_Класс!$C$20:$C$59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Результаты_Класс!$AF$20:$AF$59</c:f>
              <c:numCache>
                <c:formatCode>General</c:formatCode>
                <c:ptCount val="4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15072"/>
        <c:axId val="90129536"/>
      </c:scatterChar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Результаты_Класс!$C$20:$C$59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Результаты_Класс!$Y$20:$Y$59</c:f>
              <c:numCache>
                <c:formatCode>General</c:formatCode>
                <c:ptCount val="40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15072"/>
        <c:axId val="90129536"/>
      </c:scatterChart>
      <c:valAx>
        <c:axId val="9011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0129536"/>
        <c:crosses val="autoZero"/>
        <c:crossBetween val="midCat"/>
        <c:majorUnit val="1"/>
      </c:valAx>
      <c:valAx>
        <c:axId val="90129536"/>
        <c:scaling>
          <c:orientation val="minMax"/>
          <c:max val="1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количество  заданий базового уровня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0115072"/>
        <c:crosses val="autoZero"/>
        <c:crossBetween val="midCat"/>
        <c:majorUnit val="1"/>
      </c:valAx>
    </c:plotArea>
    <c:legend>
      <c:legendPos val="b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Процент выполнения заданий базового уровня</a:t>
            </a:r>
          </a:p>
        </c:rich>
      </c:tx>
      <c:layout>
        <c:manualLayout>
          <c:xMode val="edge"/>
          <c:yMode val="edge"/>
          <c:x val="0.27026376162580956"/>
          <c:y val="3.109823646626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38709917293921E-2"/>
          <c:y val="0.10881257735759618"/>
          <c:w val="0.90827418870647458"/>
          <c:h val="0.77011663197272751"/>
        </c:manualLayout>
      </c:layout>
      <c:scatterChart>
        <c:scatterStyle val="smoothMarker"/>
        <c:varyColors val="0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numRef>
              <c:f>Результаты_Класс!$C$20:$C$59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Результаты_Класс!$AG$20:$AG$59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66400"/>
        <c:axId val="90168320"/>
      </c:scatterChar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Результаты_Класс!$C$20:$C$58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Результаты_Класс!$Z$20:$Z$59</c:f>
              <c:numCache>
                <c:formatCode>0.0%</c:formatCode>
                <c:ptCount val="40"/>
                <c:pt idx="0">
                  <c:v>0.9</c:v>
                </c:pt>
                <c:pt idx="1">
                  <c:v>0.8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0.8</c:v>
                </c:pt>
                <c:pt idx="6">
                  <c:v>0.6</c:v>
                </c:pt>
                <c:pt idx="7">
                  <c:v>0.8</c:v>
                </c:pt>
                <c:pt idx="8">
                  <c:v>1</c:v>
                </c:pt>
                <c:pt idx="9">
                  <c:v>0.7</c:v>
                </c:pt>
                <c:pt idx="10">
                  <c:v>1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0.9</c:v>
                </c:pt>
                <c:pt idx="17">
                  <c:v>1</c:v>
                </c:pt>
                <c:pt idx="18">
                  <c:v>0.9</c:v>
                </c:pt>
                <c:pt idx="19">
                  <c:v>0.8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66400"/>
        <c:axId val="90168320"/>
      </c:scatterChart>
      <c:valAx>
        <c:axId val="90166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050"/>
                  <a:t>Номер учащегося по журналу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0168320"/>
        <c:crosses val="autoZero"/>
        <c:crossBetween val="midCat"/>
        <c:majorUnit val="1"/>
      </c:valAx>
      <c:valAx>
        <c:axId val="9016832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процент выполнения  заданий базового уровня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0166400"/>
        <c:crosses val="autoZero"/>
        <c:crossBetween val="midCat"/>
        <c:majorUnit val="0.1"/>
      </c:valAx>
    </c:plotArea>
    <c:legend>
      <c:legendPos val="b"/>
      <c:layout>
        <c:manualLayout>
          <c:xMode val="edge"/>
          <c:yMode val="edge"/>
          <c:x val="0.78669740259382692"/>
          <c:y val="2.9205839236650606E-2"/>
          <c:w val="0.18053181967154419"/>
          <c:h val="5.43192970443913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137167095819178E-2"/>
          <c:y val="3.5756907198194431E-2"/>
          <c:w val="0.9294852657635807"/>
          <c:h val="0.6551873373906870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Задания_Б!$A$8</c:f>
              <c:strCache>
                <c:ptCount val="1"/>
                <c:pt idx="0">
                  <c:v>Доля учащихся выполнивших задание</c:v>
                </c:pt>
              </c:strCache>
            </c:strRef>
          </c:tx>
          <c:invertIfNegative val="0"/>
          <c:cat>
            <c:numRef>
              <c:f>Задания_Б!$B$6:$K$6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Задания_Б!$B$8:$K$8</c:f>
              <c:numCache>
                <c:formatCode>0.0</c:formatCode>
                <c:ptCount val="1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90</c:v>
                </c:pt>
                <c:pt idx="5">
                  <c:v>75</c:v>
                </c:pt>
                <c:pt idx="6">
                  <c:v>90</c:v>
                </c:pt>
                <c:pt idx="7">
                  <c:v>75</c:v>
                </c:pt>
                <c:pt idx="8">
                  <c:v>95</c:v>
                </c:pt>
                <c:pt idx="9">
                  <c:v>75</c:v>
                </c:pt>
              </c:numCache>
            </c:numRef>
          </c:val>
        </c:ser>
        <c:ser>
          <c:idx val="0"/>
          <c:order val="1"/>
          <c:tx>
            <c:strRef>
              <c:f>Задания_Б!$A$10</c:f>
              <c:strCache>
                <c:ptCount val="1"/>
                <c:pt idx="0">
                  <c:v>Доля учащихся не выполнивших задание</c:v>
                </c:pt>
              </c:strCache>
            </c:strRef>
          </c:tx>
          <c:invertIfNegative val="0"/>
          <c:val>
            <c:numRef>
              <c:f>Задания_Б!$B$10:$K$10</c:f>
              <c:numCache>
                <c:formatCode>0.0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25</c:v>
                </c:pt>
                <c:pt idx="8">
                  <c:v>5</c:v>
                </c:pt>
                <c:pt idx="9">
                  <c:v>25</c:v>
                </c:pt>
              </c:numCache>
            </c:numRef>
          </c:val>
        </c:ser>
        <c:ser>
          <c:idx val="2"/>
          <c:order val="2"/>
          <c:tx>
            <c:strRef>
              <c:f>Задания_Б!$A$12</c:f>
              <c:strCache>
                <c:ptCount val="1"/>
                <c:pt idx="0">
                  <c:v>Доля учащихся не приступивших к выполнению задания</c:v>
                </c:pt>
              </c:strCache>
            </c:strRef>
          </c:tx>
          <c:invertIfNegative val="0"/>
          <c:val>
            <c:numRef>
              <c:f>Задания_Б!$B$12:$K$12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38336"/>
        <c:axId val="91301376"/>
        <c:axId val="0"/>
      </c:bar3DChart>
      <c:catAx>
        <c:axId val="902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100">
                    <a:latin typeface="Times New Roman" pitchFamily="18" charset="0"/>
                    <a:cs typeface="Times New Roman" pitchFamily="18" charset="0"/>
                  </a:rPr>
                  <a:t>Номер задания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301376"/>
        <c:crosses val="autoZero"/>
        <c:auto val="1"/>
        <c:lblAlgn val="ctr"/>
        <c:lblOffset val="100"/>
        <c:noMultiLvlLbl val="0"/>
      </c:catAx>
      <c:valAx>
        <c:axId val="9130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Доля </a:t>
                </a:r>
              </a:p>
            </c:rich>
          </c:tx>
          <c:layout>
            <c:manualLayout>
              <c:xMode val="edge"/>
              <c:yMode val="edge"/>
              <c:x val="1.4922441566842061E-2"/>
              <c:y val="0.348912726488899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0238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910117098554878E-2"/>
          <c:y val="0.86449264596642406"/>
          <c:w val="0.96886586245123263"/>
          <c:h val="0.116639429505274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Выполнение</a:t>
            </a:r>
            <a:r>
              <a:rPr lang="ru-RU" sz="1400" baseline="0"/>
              <a:t> заданий повышенного уровня</a:t>
            </a:r>
            <a:endParaRPr lang="ru-RU" sz="1400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Задания_П!$A$8</c:f>
              <c:strCache>
                <c:ptCount val="1"/>
                <c:pt idx="0">
                  <c:v>Доля учащихся выполнивших задание</c:v>
                </c:pt>
              </c:strCache>
            </c:strRef>
          </c:tx>
          <c:invertIfNegative val="0"/>
          <c:cat>
            <c:numRef>
              <c:f>Задания_П!$B$6:$H$6</c:f>
              <c:numCache>
                <c:formatCode>General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cat>
          <c:val>
            <c:numRef>
              <c:f>Задания_П!$B$8:$H$8</c:f>
              <c:numCache>
                <c:formatCode>0.0</c:formatCode>
                <c:ptCount val="7"/>
                <c:pt idx="0">
                  <c:v>70</c:v>
                </c:pt>
                <c:pt idx="1">
                  <c:v>65</c:v>
                </c:pt>
                <c:pt idx="2">
                  <c:v>75</c:v>
                </c:pt>
                <c:pt idx="3">
                  <c:v>35</c:v>
                </c:pt>
                <c:pt idx="4">
                  <c:v>70</c:v>
                </c:pt>
                <c:pt idx="5">
                  <c:v>55.000000000000007</c:v>
                </c:pt>
                <c:pt idx="6">
                  <c:v>80</c:v>
                </c:pt>
              </c:numCache>
            </c:numRef>
          </c:val>
        </c:ser>
        <c:ser>
          <c:idx val="0"/>
          <c:order val="1"/>
          <c:tx>
            <c:strRef>
              <c:f>Задания_П!$A$10</c:f>
              <c:strCache>
                <c:ptCount val="1"/>
                <c:pt idx="0">
                  <c:v>Доля учащихся не выполнивших задание</c:v>
                </c:pt>
              </c:strCache>
            </c:strRef>
          </c:tx>
          <c:invertIfNegative val="0"/>
          <c:val>
            <c:numRef>
              <c:f>Задания_П!$B$10:$H$10</c:f>
              <c:numCache>
                <c:formatCode>0.0</c:formatCode>
                <c:ptCount val="7"/>
                <c:pt idx="0">
                  <c:v>30</c:v>
                </c:pt>
                <c:pt idx="1">
                  <c:v>35</c:v>
                </c:pt>
                <c:pt idx="2">
                  <c:v>25</c:v>
                </c:pt>
                <c:pt idx="3">
                  <c:v>65</c:v>
                </c:pt>
                <c:pt idx="4">
                  <c:v>30</c:v>
                </c:pt>
                <c:pt idx="5">
                  <c:v>45</c:v>
                </c:pt>
                <c:pt idx="6">
                  <c:v>15</c:v>
                </c:pt>
              </c:numCache>
            </c:numRef>
          </c:val>
        </c:ser>
        <c:ser>
          <c:idx val="2"/>
          <c:order val="2"/>
          <c:tx>
            <c:strRef>
              <c:f>Задания_П!$A$12</c:f>
              <c:strCache>
                <c:ptCount val="1"/>
                <c:pt idx="0">
                  <c:v>Доля учащихся не приступивших к выполнению задания</c:v>
                </c:pt>
              </c:strCache>
            </c:strRef>
          </c:tx>
          <c:invertIfNegative val="0"/>
          <c:val>
            <c:numRef>
              <c:f>Задания_П!$B$12:$H$12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1356160"/>
        <c:axId val="91382912"/>
      </c:barChart>
      <c:catAx>
        <c:axId val="91356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200" b="1">
                    <a:latin typeface="Times New Roman" pitchFamily="18" charset="0"/>
                    <a:cs typeface="Times New Roman" pitchFamily="18" charset="0"/>
                  </a:rPr>
                  <a:t>Номер задания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382912"/>
        <c:crosses val="autoZero"/>
        <c:auto val="1"/>
        <c:lblAlgn val="ctr"/>
        <c:lblOffset val="100"/>
        <c:noMultiLvlLbl val="0"/>
      </c:catAx>
      <c:valAx>
        <c:axId val="91382912"/>
        <c:scaling>
          <c:orientation val="minMax"/>
          <c:max val="100"/>
        </c:scaling>
        <c:delete val="0"/>
        <c:axPos val="b"/>
        <c:majorGridlines/>
        <c:numFmt formatCode="0" sourceLinked="0"/>
        <c:majorTickMark val="none"/>
        <c:minorTickMark val="none"/>
        <c:tickLblPos val="nextTo"/>
        <c:crossAx val="91356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Умения (базовый и повышенный уровни)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17857757209528"/>
          <c:y val="0.12206480425845968"/>
          <c:w val="0.77214540571434942"/>
          <c:h val="0.65815686552694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Умения!$E$13</c:f>
              <c:strCache>
                <c:ptCount val="1"/>
                <c:pt idx="0">
                  <c:v>доля уч-ся (БУ)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(Умения!$A$16:$A$17,Умения!$A$19:$A$20)</c:f>
              <c:strCache>
                <c:ptCount val="4"/>
                <c:pt idx="0">
                  <c:v>2.1</c:v>
                </c:pt>
                <c:pt idx="1">
                  <c:v>2.3</c:v>
                </c:pt>
                <c:pt idx="2">
                  <c:v>2.4.2</c:v>
                </c:pt>
                <c:pt idx="3">
                  <c:v>2.5</c:v>
                </c:pt>
              </c:strCache>
            </c:strRef>
          </c:cat>
          <c:val>
            <c:numRef>
              <c:f>(Умения!$E$16:$E$17,Умения!$E$19:$E$20)</c:f>
              <c:numCache>
                <c:formatCode>0.0%</c:formatCode>
                <c:ptCount val="4"/>
                <c:pt idx="0">
                  <c:v>0.8666666666666667</c:v>
                </c:pt>
                <c:pt idx="1">
                  <c:v>0.82499999999999996</c:v>
                </c:pt>
                <c:pt idx="2">
                  <c:v>0.9</c:v>
                </c:pt>
                <c:pt idx="3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Умения!$I$14</c:f>
              <c:strCache>
                <c:ptCount val="1"/>
                <c:pt idx="0">
                  <c:v>доля уч-ся (ПУ)</c:v>
                </c:pt>
              </c:strCache>
            </c:strRef>
          </c:tx>
          <c:invertIfNegative val="0"/>
          <c:cat>
            <c:strRef>
              <c:f>(Умения!$A$16:$A$17,Умения!$A$19:$A$20)</c:f>
              <c:strCache>
                <c:ptCount val="4"/>
                <c:pt idx="0">
                  <c:v>2.1</c:v>
                </c:pt>
                <c:pt idx="1">
                  <c:v>2.3</c:v>
                </c:pt>
                <c:pt idx="2">
                  <c:v>2.4.2</c:v>
                </c:pt>
                <c:pt idx="3">
                  <c:v>2.5</c:v>
                </c:pt>
              </c:strCache>
            </c:strRef>
          </c:cat>
          <c:val>
            <c:numRef>
              <c:f>(Умения!$I$16:$I$17,Умения!$I$19:$I$20)</c:f>
              <c:numCache>
                <c:formatCode>0.0%</c:formatCode>
                <c:ptCount val="4"/>
                <c:pt idx="0">
                  <c:v>0.53333333333333333</c:v>
                </c:pt>
                <c:pt idx="1">
                  <c:v>0.77500000000000002</c:v>
                </c:pt>
                <c:pt idx="2">
                  <c:v>0.7</c:v>
                </c:pt>
                <c:pt idx="3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5472"/>
        <c:axId val="91787648"/>
      </c:barChart>
      <c:catAx>
        <c:axId val="91785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Код   умения</a:t>
                </a:r>
              </a:p>
            </c:rich>
          </c:tx>
          <c:layout>
            <c:manualLayout>
              <c:xMode val="edge"/>
              <c:yMode val="edge"/>
              <c:x val="6.0886622332830237E-2"/>
              <c:y val="0.380077003242242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91787648"/>
        <c:crosses val="autoZero"/>
        <c:auto val="1"/>
        <c:lblAlgn val="ctr"/>
        <c:lblOffset val="100"/>
        <c:noMultiLvlLbl val="0"/>
      </c:catAx>
      <c:valAx>
        <c:axId val="91787648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crossAx val="9178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/>
            </a:pPr>
            <a:endParaRPr lang="ru-RU"/>
          </a:p>
        </c:txPr>
      </c:dTable>
    </c:plotArea>
    <c:plotVisOnly val="1"/>
    <c:dispBlanksAs val="gap"/>
    <c:showDLblsOverMax val="0"/>
  </c:chart>
  <c:printSettings>
    <c:headerFooter>
      <c:oddHeader>&amp;CКГБУ "Региональный центр оценки качества образования"</c:oddHeader>
    </c:headerFooter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Умения (базовый уровень)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587972155654476"/>
          <c:y val="0.10249394394419452"/>
          <c:w val="0.71164201757389167"/>
          <c:h val="0.6084242331008686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Умения!$D$12</c:f>
              <c:strCache>
                <c:ptCount val="1"/>
                <c:pt idx="0">
                  <c:v>задания выполнены полностью</c:v>
                </c:pt>
              </c:strCache>
            </c:strRef>
          </c:tx>
          <c:invertIfNegative val="0"/>
          <c:cat>
            <c:strRef>
              <c:f>(Умения!$A$16:$A$17,Умения!$A$19:$A$20)</c:f>
              <c:strCache>
                <c:ptCount val="4"/>
                <c:pt idx="0">
                  <c:v>2.1</c:v>
                </c:pt>
                <c:pt idx="1">
                  <c:v>2.3</c:v>
                </c:pt>
                <c:pt idx="2">
                  <c:v>2.4.2</c:v>
                </c:pt>
                <c:pt idx="3">
                  <c:v>2.5</c:v>
                </c:pt>
              </c:strCache>
            </c:strRef>
          </c:cat>
          <c:val>
            <c:numRef>
              <c:f>(Умения!$E$16:$E$17,Умения!$E$19:$E$20)</c:f>
              <c:numCache>
                <c:formatCode>0.0%</c:formatCode>
                <c:ptCount val="4"/>
                <c:pt idx="0">
                  <c:v>0.8666666666666667</c:v>
                </c:pt>
                <c:pt idx="1">
                  <c:v>0.82499999999999996</c:v>
                </c:pt>
                <c:pt idx="2">
                  <c:v>0.9</c:v>
                </c:pt>
                <c:pt idx="3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Умения!$F$13</c:f>
              <c:strCache>
                <c:ptCount val="1"/>
                <c:pt idx="0">
                  <c:v> 0 баллов</c:v>
                </c:pt>
              </c:strCache>
            </c:strRef>
          </c:tx>
          <c:invertIfNegative val="0"/>
          <c:cat>
            <c:strRef>
              <c:f>(Умения!$A$16:$A$17,Умения!$A$19:$A$20)</c:f>
              <c:strCache>
                <c:ptCount val="4"/>
                <c:pt idx="0">
                  <c:v>2.1</c:v>
                </c:pt>
                <c:pt idx="1">
                  <c:v>2.3</c:v>
                </c:pt>
                <c:pt idx="2">
                  <c:v>2.4.2</c:v>
                </c:pt>
                <c:pt idx="3">
                  <c:v>2.5</c:v>
                </c:pt>
              </c:strCache>
            </c:strRef>
          </c:cat>
          <c:val>
            <c:numRef>
              <c:f>(Умения!$F$16:$F$17,Умения!$F$19:$F$20)</c:f>
              <c:numCache>
                <c:formatCode>0.0%</c:formatCode>
                <c:ptCount val="4"/>
                <c:pt idx="0">
                  <c:v>0.13333333333333333</c:v>
                </c:pt>
                <c:pt idx="1">
                  <c:v>0.15</c:v>
                </c:pt>
                <c:pt idx="2">
                  <c:v>0.1</c:v>
                </c:pt>
                <c:pt idx="3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Умения!$G$13</c:f>
              <c:strCache>
                <c:ptCount val="1"/>
                <c:pt idx="0">
                  <c:v>не приступали</c:v>
                </c:pt>
              </c:strCache>
            </c:strRef>
          </c:tx>
          <c:invertIfNegative val="0"/>
          <c:cat>
            <c:strRef>
              <c:f>(Умения!$A$16:$A$17,Умения!$A$19:$A$20)</c:f>
              <c:strCache>
                <c:ptCount val="4"/>
                <c:pt idx="0">
                  <c:v>2.1</c:v>
                </c:pt>
                <c:pt idx="1">
                  <c:v>2.3</c:v>
                </c:pt>
                <c:pt idx="2">
                  <c:v>2.4.2</c:v>
                </c:pt>
                <c:pt idx="3">
                  <c:v>2.5</c:v>
                </c:pt>
              </c:strCache>
            </c:strRef>
          </c:cat>
          <c:val>
            <c:numRef>
              <c:f>(Умения!$G$16:$G$17,Умения!$G$19:$G$20)</c:f>
              <c:numCache>
                <c:formatCode>0.0%</c:formatCode>
                <c:ptCount val="4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91827584"/>
        <c:axId val="91833856"/>
        <c:axId val="0"/>
      </c:bar3DChart>
      <c:catAx>
        <c:axId val="91827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Код     умения</a:t>
                </a:r>
              </a:p>
            </c:rich>
          </c:tx>
          <c:layout>
            <c:manualLayout>
              <c:xMode val="edge"/>
              <c:yMode val="edge"/>
              <c:x val="0.17242759328996921"/>
              <c:y val="0.35451638262914548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91833856"/>
        <c:crosses val="autoZero"/>
        <c:auto val="1"/>
        <c:lblAlgn val="ctr"/>
        <c:lblOffset val="100"/>
        <c:noMultiLvlLbl val="0"/>
      </c:catAx>
      <c:valAx>
        <c:axId val="91833856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918275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ru-RU"/>
          </a:p>
        </c:txPr>
      </c:dTable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95250</xdr:rowOff>
    </xdr:from>
    <xdr:to>
      <xdr:col>6</xdr:col>
      <xdr:colOff>209550</xdr:colOff>
      <xdr:row>31</xdr:row>
      <xdr:rowOff>76200</xdr:rowOff>
    </xdr:to>
    <xdr:graphicFrame macro="">
      <xdr:nvGraphicFramePr>
        <xdr:cNvPr id="1060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</xdr:row>
      <xdr:rowOff>76200</xdr:rowOff>
    </xdr:from>
    <xdr:to>
      <xdr:col>9</xdr:col>
      <xdr:colOff>561975</xdr:colOff>
      <xdr:row>30</xdr:row>
      <xdr:rowOff>152400</xdr:rowOff>
    </xdr:to>
    <xdr:graphicFrame macro="">
      <xdr:nvGraphicFramePr>
        <xdr:cNvPr id="4426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76200</xdr:rowOff>
    </xdr:from>
    <xdr:to>
      <xdr:col>18</xdr:col>
      <xdr:colOff>438150</xdr:colOff>
      <xdr:row>17</xdr:row>
      <xdr:rowOff>133350</xdr:rowOff>
    </xdr:to>
    <xdr:graphicFrame macro="">
      <xdr:nvGraphicFramePr>
        <xdr:cNvPr id="160055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</xdr:row>
      <xdr:rowOff>104775</xdr:rowOff>
    </xdr:from>
    <xdr:to>
      <xdr:col>7</xdr:col>
      <xdr:colOff>9525</xdr:colOff>
      <xdr:row>32</xdr:row>
      <xdr:rowOff>104775</xdr:rowOff>
    </xdr:to>
    <xdr:graphicFrame macro="">
      <xdr:nvGraphicFramePr>
        <xdr:cNvPr id="10694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35</xdr:row>
      <xdr:rowOff>38100</xdr:rowOff>
    </xdr:from>
    <xdr:to>
      <xdr:col>6</xdr:col>
      <xdr:colOff>533400</xdr:colOff>
      <xdr:row>69</xdr:row>
      <xdr:rowOff>161925</xdr:rowOff>
    </xdr:to>
    <xdr:graphicFrame macro="">
      <xdr:nvGraphicFramePr>
        <xdr:cNvPr id="106944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0</xdr:rowOff>
    </xdr:from>
    <xdr:to>
      <xdr:col>10</xdr:col>
      <xdr:colOff>619126</xdr:colOff>
      <xdr:row>35</xdr:row>
      <xdr:rowOff>95250</xdr:rowOff>
    </xdr:to>
    <xdr:graphicFrame macro="">
      <xdr:nvGraphicFramePr>
        <xdr:cNvPr id="173781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95250</xdr:rowOff>
    </xdr:from>
    <xdr:to>
      <xdr:col>11</xdr:col>
      <xdr:colOff>228600</xdr:colOff>
      <xdr:row>35</xdr:row>
      <xdr:rowOff>152400</xdr:rowOff>
    </xdr:to>
    <xdr:graphicFrame macro="">
      <xdr:nvGraphicFramePr>
        <xdr:cNvPr id="2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104776</xdr:rowOff>
    </xdr:from>
    <xdr:to>
      <xdr:col>10</xdr:col>
      <xdr:colOff>800100</xdr:colOff>
      <xdr:row>57</xdr:row>
      <xdr:rowOff>104776</xdr:rowOff>
    </xdr:to>
    <xdr:graphicFrame macro="">
      <xdr:nvGraphicFramePr>
        <xdr:cNvPr id="148178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66</xdr:row>
      <xdr:rowOff>157161</xdr:rowOff>
    </xdr:from>
    <xdr:to>
      <xdr:col>10</xdr:col>
      <xdr:colOff>561975</xdr:colOff>
      <xdr:row>95</xdr:row>
      <xdr:rowOff>57149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S94"/>
  <sheetViews>
    <sheetView topLeftCell="B1" zoomScale="110" zoomScaleNormal="110" workbookViewId="0">
      <selection activeCell="I40" sqref="I40"/>
    </sheetView>
  </sheetViews>
  <sheetFormatPr defaultRowHeight="12.75" x14ac:dyDescent="0.2"/>
  <cols>
    <col min="1" max="1" width="9.42578125" style="1" hidden="1" customWidth="1"/>
    <col min="2" max="2" width="4.140625" style="1" customWidth="1"/>
    <col min="3" max="3" width="6.140625" style="55" customWidth="1"/>
    <col min="4" max="4" width="25" style="1" customWidth="1"/>
    <col min="5" max="5" width="20.28515625" style="1" customWidth="1"/>
    <col min="6" max="6" width="13.7109375" style="1" customWidth="1"/>
    <col min="7" max="7" width="11.5703125" style="1" customWidth="1"/>
    <col min="8" max="8" width="11.42578125" style="1" customWidth="1"/>
    <col min="9" max="9" width="16" style="1" customWidth="1"/>
    <col min="10" max="10" width="12.140625" style="1" customWidth="1"/>
    <col min="11" max="12" width="5.140625" style="1" customWidth="1"/>
    <col min="13" max="13" width="6.5703125" style="1" customWidth="1"/>
    <col min="14" max="14" width="9.7109375" style="1" hidden="1" customWidth="1"/>
    <col min="15" max="15" width="12.85546875" style="1" customWidth="1"/>
    <col min="16" max="16" width="8.140625" style="1" customWidth="1"/>
    <col min="17" max="18" width="9.140625" style="1"/>
    <col min="19" max="19" width="0" style="1" hidden="1" customWidth="1"/>
    <col min="20" max="16384" width="9.140625" style="1"/>
  </cols>
  <sheetData>
    <row r="1" spans="1:19" s="4" customFormat="1" ht="30.75" customHeight="1" thickBot="1" x14ac:dyDescent="0.3">
      <c r="A1" s="231">
        <v>130510</v>
      </c>
      <c r="B1" s="58"/>
      <c r="C1" s="59"/>
      <c r="D1" s="58"/>
      <c r="E1" s="60"/>
      <c r="F1" s="58"/>
      <c r="G1" s="60" t="s">
        <v>8</v>
      </c>
      <c r="H1" s="61" t="s">
        <v>241</v>
      </c>
      <c r="I1" s="60" t="s">
        <v>9</v>
      </c>
      <c r="J1" s="61" t="s">
        <v>132</v>
      </c>
      <c r="L1" s="13"/>
      <c r="S1" s="4">
        <f>IF(S19=0,0,1)</f>
        <v>0</v>
      </c>
    </row>
    <row r="2" spans="1:19" ht="13.5" thickBot="1" x14ac:dyDescent="0.25">
      <c r="A2" s="232">
        <v>19</v>
      </c>
      <c r="B2" s="62"/>
      <c r="C2" s="63"/>
      <c r="D2" s="64"/>
      <c r="E2" s="64"/>
      <c r="F2" s="64"/>
      <c r="G2" s="64"/>
      <c r="H2" s="64"/>
      <c r="I2" s="64"/>
      <c r="J2" s="64"/>
      <c r="K2" s="2"/>
      <c r="L2" s="2"/>
    </row>
    <row r="3" spans="1:19" s="3" customFormat="1" ht="36" customHeight="1" thickBot="1" x14ac:dyDescent="0.25">
      <c r="A3" s="233">
        <v>33</v>
      </c>
      <c r="B3" s="388" t="s">
        <v>140</v>
      </c>
      <c r="C3" s="389"/>
      <c r="D3" s="393"/>
      <c r="E3" s="394" t="s">
        <v>242</v>
      </c>
      <c r="F3" s="395"/>
      <c r="G3" s="395"/>
      <c r="H3" s="395"/>
      <c r="I3" s="395"/>
      <c r="J3" s="396"/>
      <c r="K3" s="15"/>
      <c r="L3" s="17"/>
    </row>
    <row r="4" spans="1:19" s="3" customFormat="1" ht="30" customHeight="1" thickBot="1" x14ac:dyDescent="0.25">
      <c r="A4" s="233"/>
      <c r="B4" s="388" t="s">
        <v>171</v>
      </c>
      <c r="C4" s="389"/>
      <c r="D4" s="390"/>
      <c r="E4" s="237">
        <v>20</v>
      </c>
      <c r="K4" s="15"/>
      <c r="L4" s="17"/>
    </row>
    <row r="5" spans="1:19" ht="12.75" customHeight="1" x14ac:dyDescent="0.2">
      <c r="A5" s="1" t="e">
        <f>SUM(S1,'ОТВЕТЫ УЧАЩИХСЯ'!AC1)</f>
        <v>#REF!</v>
      </c>
      <c r="B5" s="62"/>
      <c r="C5" s="65"/>
      <c r="D5" s="66"/>
      <c r="E5" s="66"/>
      <c r="F5" s="66"/>
      <c r="G5" s="66"/>
      <c r="H5" s="66"/>
      <c r="I5" s="66"/>
      <c r="J5" s="66"/>
      <c r="K5" s="8"/>
      <c r="L5" s="8"/>
    </row>
    <row r="6" spans="1:19" ht="18" hidden="1" x14ac:dyDescent="0.25">
      <c r="B6" s="67">
        <v>4</v>
      </c>
      <c r="C6" s="68" t="s">
        <v>26</v>
      </c>
      <c r="D6" s="69"/>
      <c r="E6" s="69"/>
      <c r="F6" s="70"/>
      <c r="G6" s="64"/>
      <c r="H6" s="64"/>
      <c r="I6" s="64"/>
      <c r="J6" s="64"/>
      <c r="K6" s="2"/>
      <c r="L6" s="2"/>
    </row>
    <row r="7" spans="1:19" ht="15.75" x14ac:dyDescent="0.25">
      <c r="B7" s="391" t="s">
        <v>78</v>
      </c>
      <c r="C7" s="392"/>
      <c r="D7" s="392"/>
      <c r="E7" s="392"/>
      <c r="F7" s="392"/>
      <c r="G7" s="392"/>
      <c r="H7" s="392"/>
      <c r="I7" s="392"/>
      <c r="J7" s="392"/>
      <c r="K7" s="36"/>
      <c r="L7" s="36"/>
      <c r="N7" s="5"/>
    </row>
    <row r="8" spans="1:19" ht="15.75" x14ac:dyDescent="0.25">
      <c r="B8" s="71" t="s">
        <v>4</v>
      </c>
      <c r="C8" s="72" t="s">
        <v>5</v>
      </c>
      <c r="D8" s="71" t="s">
        <v>6</v>
      </c>
      <c r="E8" s="71" t="s">
        <v>7</v>
      </c>
      <c r="F8" s="73" t="s">
        <v>141</v>
      </c>
      <c r="G8" s="74" t="s">
        <v>142</v>
      </c>
      <c r="H8" s="75" t="s">
        <v>143</v>
      </c>
      <c r="I8" s="75" t="s">
        <v>21</v>
      </c>
      <c r="J8" s="132" t="s">
        <v>144</v>
      </c>
      <c r="K8" s="4"/>
      <c r="L8" s="4"/>
      <c r="N8" s="230" t="s">
        <v>17</v>
      </c>
    </row>
    <row r="9" spans="1:19" ht="12.75" customHeight="1" x14ac:dyDescent="0.2">
      <c r="B9" s="415" t="s">
        <v>2</v>
      </c>
      <c r="C9" s="397" t="s">
        <v>15</v>
      </c>
      <c r="D9" s="400" t="s">
        <v>3</v>
      </c>
      <c r="E9" s="76"/>
      <c r="F9" s="401" t="s">
        <v>11</v>
      </c>
      <c r="G9" s="404" t="s">
        <v>10</v>
      </c>
      <c r="H9" s="405"/>
      <c r="I9" s="401" t="s">
        <v>172</v>
      </c>
      <c r="J9" s="412" t="s">
        <v>25</v>
      </c>
      <c r="N9" s="230" t="s">
        <v>19</v>
      </c>
    </row>
    <row r="10" spans="1:19" ht="12.75" customHeight="1" x14ac:dyDescent="0.2">
      <c r="B10" s="415"/>
      <c r="C10" s="398"/>
      <c r="D10" s="400"/>
      <c r="E10" s="77"/>
      <c r="F10" s="402"/>
      <c r="G10" s="406"/>
      <c r="H10" s="407"/>
      <c r="I10" s="410"/>
      <c r="J10" s="413"/>
      <c r="N10" s="230" t="s">
        <v>132</v>
      </c>
    </row>
    <row r="11" spans="1:19" x14ac:dyDescent="0.2">
      <c r="B11" s="415"/>
      <c r="C11" s="398"/>
      <c r="D11" s="400"/>
      <c r="E11" s="78" t="s">
        <v>22</v>
      </c>
      <c r="F11" s="402"/>
      <c r="G11" s="406"/>
      <c r="H11" s="407"/>
      <c r="I11" s="410"/>
      <c r="J11" s="413"/>
      <c r="N11" s="230" t="s">
        <v>133</v>
      </c>
    </row>
    <row r="12" spans="1:19" ht="27" customHeight="1" x14ac:dyDescent="0.2">
      <c r="B12" s="415"/>
      <c r="C12" s="399"/>
      <c r="D12" s="400"/>
      <c r="E12" s="79"/>
      <c r="F12" s="403"/>
      <c r="G12" s="408"/>
      <c r="H12" s="409"/>
      <c r="I12" s="411"/>
      <c r="J12" s="414"/>
      <c r="N12" s="230" t="s">
        <v>134</v>
      </c>
    </row>
    <row r="13" spans="1:19" ht="27" hidden="1" customHeight="1" x14ac:dyDescent="0.2">
      <c r="B13" s="245"/>
      <c r="C13" s="246"/>
      <c r="D13" s="247"/>
      <c r="E13" s="248"/>
      <c r="F13" s="249"/>
      <c r="G13" s="250"/>
      <c r="H13" s="251"/>
      <c r="I13" s="252"/>
      <c r="J13" s="253"/>
      <c r="N13" s="230" t="s">
        <v>135</v>
      </c>
    </row>
    <row r="14" spans="1:19" ht="27" hidden="1" customHeight="1" x14ac:dyDescent="0.2">
      <c r="B14" s="245"/>
      <c r="C14" s="246"/>
      <c r="D14" s="247"/>
      <c r="E14" s="248"/>
      <c r="F14" s="249"/>
      <c r="G14" s="250"/>
      <c r="H14" s="251"/>
      <c r="I14" s="252"/>
      <c r="J14" s="253"/>
      <c r="N14" s="230" t="s">
        <v>136</v>
      </c>
    </row>
    <row r="15" spans="1:19" ht="27" hidden="1" customHeight="1" x14ac:dyDescent="0.2">
      <c r="B15" s="245"/>
      <c r="C15" s="246"/>
      <c r="D15" s="247"/>
      <c r="E15" s="248"/>
      <c r="F15" s="249"/>
      <c r="G15" s="250"/>
      <c r="H15" s="251"/>
      <c r="I15" s="252"/>
      <c r="J15" s="253"/>
      <c r="N15" s="230" t="s">
        <v>137</v>
      </c>
    </row>
    <row r="16" spans="1:19" ht="27" hidden="1" customHeight="1" x14ac:dyDescent="0.2">
      <c r="B16" s="245"/>
      <c r="C16" s="246"/>
      <c r="D16" s="247"/>
      <c r="E16" s="248"/>
      <c r="F16" s="249"/>
      <c r="G16" s="250"/>
      <c r="H16" s="251"/>
      <c r="I16" s="252"/>
      <c r="J16" s="253"/>
      <c r="N16" s="230" t="s">
        <v>138</v>
      </c>
    </row>
    <row r="17" spans="2:19" ht="27" hidden="1" customHeight="1" x14ac:dyDescent="0.2">
      <c r="B17" s="245"/>
      <c r="C17" s="246"/>
      <c r="D17" s="247"/>
      <c r="E17" s="248"/>
      <c r="F17" s="249"/>
      <c r="G17" s="250"/>
      <c r="H17" s="251"/>
      <c r="I17" s="252"/>
      <c r="J17" s="253"/>
      <c r="N17" s="230" t="s">
        <v>139</v>
      </c>
    </row>
    <row r="18" spans="2:19" ht="27" hidden="1" customHeight="1" x14ac:dyDescent="0.2">
      <c r="B18" s="245"/>
      <c r="C18" s="246"/>
      <c r="D18" s="247"/>
      <c r="E18" s="248"/>
      <c r="F18" s="249"/>
      <c r="G18" s="250"/>
      <c r="H18" s="251"/>
      <c r="I18" s="252"/>
      <c r="J18" s="253"/>
      <c r="N18" s="230" t="s">
        <v>18</v>
      </c>
    </row>
    <row r="19" spans="2:19" ht="27" hidden="1" customHeight="1" x14ac:dyDescent="0.2">
      <c r="B19" s="245"/>
      <c r="C19" s="246"/>
      <c r="D19" s="247"/>
      <c r="E19" s="248"/>
      <c r="F19" s="249"/>
      <c r="G19" s="250"/>
      <c r="H19" s="251"/>
      <c r="I19" s="252"/>
      <c r="J19" s="253"/>
      <c r="N19" s="230"/>
      <c r="S19" s="1">
        <f>SUM(S20:S39)</f>
        <v>0</v>
      </c>
    </row>
    <row r="20" spans="2:19" x14ac:dyDescent="0.2">
      <c r="B20" s="80">
        <v>1</v>
      </c>
      <c r="C20" s="81">
        <v>1</v>
      </c>
      <c r="D20" s="82" t="s">
        <v>243</v>
      </c>
      <c r="E20" s="83" t="str">
        <f t="shared" ref="E20:E39" si="0">IF(AND($H$1&lt;&gt;"",$J$1&lt;&gt;"",C20&lt;&gt;"",D20&lt;&gt;""),CONCATENATE($H$1,"-",$J$1,"-",TEXT(C20,"00")),"")</f>
        <v>137022-1002-01</v>
      </c>
      <c r="F20" s="84">
        <v>2</v>
      </c>
      <c r="G20" s="85" t="s">
        <v>263</v>
      </c>
      <c r="H20" s="86" t="s">
        <v>264</v>
      </c>
      <c r="I20" s="258">
        <v>4</v>
      </c>
      <c r="J20" s="259">
        <v>2</v>
      </c>
      <c r="K20" s="14"/>
      <c r="L20" s="14"/>
      <c r="M20" s="14"/>
      <c r="S20" s="1">
        <f t="shared" ref="S20:S39" si="1">IF(ISBLANK(C20),0,(IF(COUNTA($C20:$D20)+COUNTA($F20:$J20)&lt;&gt;7,1,0)))</f>
        <v>0</v>
      </c>
    </row>
    <row r="21" spans="2:19" x14ac:dyDescent="0.2">
      <c r="B21" s="80">
        <v>2</v>
      </c>
      <c r="C21" s="81">
        <v>2</v>
      </c>
      <c r="D21" s="82" t="s">
        <v>244</v>
      </c>
      <c r="E21" s="83" t="str">
        <f t="shared" si="0"/>
        <v>137022-1002-02</v>
      </c>
      <c r="F21" s="84">
        <v>2</v>
      </c>
      <c r="G21" s="85" t="s">
        <v>265</v>
      </c>
      <c r="H21" s="86" t="s">
        <v>264</v>
      </c>
      <c r="I21" s="258">
        <v>5</v>
      </c>
      <c r="J21" s="259">
        <v>2</v>
      </c>
      <c r="K21" s="14"/>
      <c r="L21" s="14"/>
      <c r="M21" s="14"/>
      <c r="S21" s="1">
        <f t="shared" si="1"/>
        <v>0</v>
      </c>
    </row>
    <row r="22" spans="2:19" x14ac:dyDescent="0.2">
      <c r="B22" s="80">
        <v>3</v>
      </c>
      <c r="C22" s="81">
        <v>3</v>
      </c>
      <c r="D22" s="82" t="s">
        <v>245</v>
      </c>
      <c r="E22" s="83" t="str">
        <f t="shared" si="0"/>
        <v>137022-1002-03</v>
      </c>
      <c r="F22" s="84">
        <v>2</v>
      </c>
      <c r="G22" s="85" t="s">
        <v>266</v>
      </c>
      <c r="H22" s="86" t="s">
        <v>264</v>
      </c>
      <c r="I22" s="258">
        <v>5</v>
      </c>
      <c r="J22" s="259">
        <v>2</v>
      </c>
      <c r="K22" s="14"/>
      <c r="L22" s="14"/>
      <c r="M22" s="14"/>
      <c r="S22" s="1">
        <f t="shared" si="1"/>
        <v>0</v>
      </c>
    </row>
    <row r="23" spans="2:19" x14ac:dyDescent="0.2">
      <c r="B23" s="80">
        <v>4</v>
      </c>
      <c r="C23" s="81">
        <v>4</v>
      </c>
      <c r="D23" s="82" t="s">
        <v>246</v>
      </c>
      <c r="E23" s="83" t="str">
        <f t="shared" si="0"/>
        <v>137022-1002-04</v>
      </c>
      <c r="F23" s="84">
        <v>1</v>
      </c>
      <c r="G23" s="85" t="s">
        <v>267</v>
      </c>
      <c r="H23" s="86" t="s">
        <v>264</v>
      </c>
      <c r="I23" s="258">
        <v>5</v>
      </c>
      <c r="J23" s="259">
        <v>1</v>
      </c>
      <c r="K23" s="14"/>
      <c r="L23" s="14"/>
      <c r="M23" s="14"/>
      <c r="S23" s="1">
        <f t="shared" si="1"/>
        <v>0</v>
      </c>
    </row>
    <row r="24" spans="2:19" x14ac:dyDescent="0.2">
      <c r="B24" s="80">
        <v>5</v>
      </c>
      <c r="C24" s="81">
        <v>5</v>
      </c>
      <c r="D24" s="82" t="s">
        <v>247</v>
      </c>
      <c r="E24" s="83" t="str">
        <f t="shared" si="0"/>
        <v>137022-1002-05</v>
      </c>
      <c r="F24" s="84">
        <v>1</v>
      </c>
      <c r="G24" s="85" t="s">
        <v>268</v>
      </c>
      <c r="H24" s="86" t="s">
        <v>264</v>
      </c>
      <c r="I24" s="258">
        <v>5</v>
      </c>
      <c r="J24" s="259">
        <v>1</v>
      </c>
      <c r="K24" s="14"/>
      <c r="L24" s="14"/>
      <c r="M24" s="14"/>
      <c r="S24" s="1">
        <f t="shared" si="1"/>
        <v>0</v>
      </c>
    </row>
    <row r="25" spans="2:19" x14ac:dyDescent="0.2">
      <c r="B25" s="80">
        <v>6</v>
      </c>
      <c r="C25" s="81">
        <v>6</v>
      </c>
      <c r="D25" s="82" t="s">
        <v>248</v>
      </c>
      <c r="E25" s="83" t="str">
        <f t="shared" si="0"/>
        <v>137022-1002-06</v>
      </c>
      <c r="F25" s="84">
        <v>2</v>
      </c>
      <c r="G25" s="85" t="s">
        <v>263</v>
      </c>
      <c r="H25" s="86" t="s">
        <v>264</v>
      </c>
      <c r="I25" s="258">
        <v>5</v>
      </c>
      <c r="J25" s="259">
        <v>1</v>
      </c>
      <c r="K25" s="14"/>
      <c r="L25" s="14"/>
      <c r="M25" s="14"/>
      <c r="S25" s="1">
        <f t="shared" si="1"/>
        <v>0</v>
      </c>
    </row>
    <row r="26" spans="2:19" x14ac:dyDescent="0.2">
      <c r="B26" s="80">
        <v>7</v>
      </c>
      <c r="C26" s="81">
        <v>7</v>
      </c>
      <c r="D26" s="82" t="s">
        <v>249</v>
      </c>
      <c r="E26" s="83" t="str">
        <f t="shared" si="0"/>
        <v>137022-1002-07</v>
      </c>
      <c r="F26" s="84">
        <v>1</v>
      </c>
      <c r="G26" s="85" t="s">
        <v>263</v>
      </c>
      <c r="H26" s="86" t="s">
        <v>264</v>
      </c>
      <c r="I26" s="258">
        <v>4</v>
      </c>
      <c r="J26" s="259">
        <v>1</v>
      </c>
      <c r="K26" s="14"/>
      <c r="L26" s="14"/>
      <c r="M26" s="14"/>
      <c r="S26" s="1">
        <f t="shared" si="1"/>
        <v>0</v>
      </c>
    </row>
    <row r="27" spans="2:19" x14ac:dyDescent="0.2">
      <c r="B27" s="80">
        <v>8</v>
      </c>
      <c r="C27" s="81">
        <v>8</v>
      </c>
      <c r="D27" s="82" t="s">
        <v>250</v>
      </c>
      <c r="E27" s="83" t="str">
        <f t="shared" si="0"/>
        <v>137022-1002-08</v>
      </c>
      <c r="F27" s="84">
        <v>1</v>
      </c>
      <c r="G27" s="85" t="s">
        <v>269</v>
      </c>
      <c r="H27" s="86" t="s">
        <v>270</v>
      </c>
      <c r="I27" s="258">
        <v>4</v>
      </c>
      <c r="J27" s="259">
        <v>1</v>
      </c>
      <c r="K27" s="14"/>
      <c r="L27" s="14"/>
      <c r="M27" s="14"/>
      <c r="S27" s="1">
        <f t="shared" si="1"/>
        <v>0</v>
      </c>
    </row>
    <row r="28" spans="2:19" x14ac:dyDescent="0.2">
      <c r="B28" s="80">
        <v>9</v>
      </c>
      <c r="C28" s="81">
        <v>9</v>
      </c>
      <c r="D28" s="82" t="s">
        <v>251</v>
      </c>
      <c r="E28" s="83" t="str">
        <f t="shared" si="0"/>
        <v>137022-1002-09</v>
      </c>
      <c r="F28" s="84">
        <v>1</v>
      </c>
      <c r="G28" s="85" t="s">
        <v>266</v>
      </c>
      <c r="H28" s="86" t="s">
        <v>264</v>
      </c>
      <c r="I28" s="258">
        <v>4</v>
      </c>
      <c r="J28" s="259">
        <v>1</v>
      </c>
      <c r="K28" s="14"/>
      <c r="L28" s="14"/>
      <c r="M28" s="14"/>
      <c r="S28" s="1">
        <f t="shared" si="1"/>
        <v>0</v>
      </c>
    </row>
    <row r="29" spans="2:19" x14ac:dyDescent="0.2">
      <c r="B29" s="80">
        <v>10</v>
      </c>
      <c r="C29" s="81">
        <v>10</v>
      </c>
      <c r="D29" s="82" t="s">
        <v>252</v>
      </c>
      <c r="E29" s="83" t="str">
        <f t="shared" si="0"/>
        <v>137022-1002-10</v>
      </c>
      <c r="F29" s="84">
        <v>1</v>
      </c>
      <c r="G29" s="85" t="s">
        <v>271</v>
      </c>
      <c r="H29" s="86" t="s">
        <v>272</v>
      </c>
      <c r="I29" s="258">
        <v>4</v>
      </c>
      <c r="J29" s="259">
        <v>1</v>
      </c>
      <c r="K29" s="14"/>
      <c r="L29" s="14"/>
      <c r="M29" s="14"/>
      <c r="S29" s="1">
        <f t="shared" si="1"/>
        <v>0</v>
      </c>
    </row>
    <row r="30" spans="2:19" x14ac:dyDescent="0.2">
      <c r="B30" s="80">
        <v>11</v>
      </c>
      <c r="C30" s="81">
        <v>11</v>
      </c>
      <c r="D30" s="82" t="s">
        <v>253</v>
      </c>
      <c r="E30" s="83" t="str">
        <f t="shared" si="0"/>
        <v>137022-1002-11</v>
      </c>
      <c r="F30" s="84">
        <v>2</v>
      </c>
      <c r="G30" s="85" t="s">
        <v>273</v>
      </c>
      <c r="H30" s="86" t="s">
        <v>264</v>
      </c>
      <c r="I30" s="258">
        <v>5</v>
      </c>
      <c r="J30" s="259">
        <v>2</v>
      </c>
      <c r="K30" s="14"/>
      <c r="L30" s="14"/>
      <c r="M30" s="14"/>
      <c r="S30" s="1">
        <f t="shared" si="1"/>
        <v>0</v>
      </c>
    </row>
    <row r="31" spans="2:19" x14ac:dyDescent="0.2">
      <c r="B31" s="80">
        <v>12</v>
      </c>
      <c r="C31" s="81">
        <v>12</v>
      </c>
      <c r="D31" s="82" t="s">
        <v>254</v>
      </c>
      <c r="E31" s="83" t="str">
        <f t="shared" si="0"/>
        <v>137022-1002-12</v>
      </c>
      <c r="F31" s="84">
        <v>1</v>
      </c>
      <c r="G31" s="85" t="s">
        <v>274</v>
      </c>
      <c r="H31" s="86" t="s">
        <v>264</v>
      </c>
      <c r="I31" s="258">
        <v>5</v>
      </c>
      <c r="J31" s="259">
        <v>1</v>
      </c>
      <c r="K31" s="14"/>
      <c r="L31" s="14"/>
      <c r="M31" s="14"/>
      <c r="S31" s="1">
        <f t="shared" si="1"/>
        <v>0</v>
      </c>
    </row>
    <row r="32" spans="2:19" x14ac:dyDescent="0.2">
      <c r="B32" s="80">
        <v>13</v>
      </c>
      <c r="C32" s="81">
        <v>13</v>
      </c>
      <c r="D32" s="82" t="s">
        <v>255</v>
      </c>
      <c r="E32" s="83" t="str">
        <f t="shared" si="0"/>
        <v>137022-1002-13</v>
      </c>
      <c r="F32" s="84">
        <v>1</v>
      </c>
      <c r="G32" s="85" t="s">
        <v>267</v>
      </c>
      <c r="H32" s="86" t="s">
        <v>264</v>
      </c>
      <c r="I32" s="258">
        <v>4</v>
      </c>
      <c r="J32" s="259">
        <v>1</v>
      </c>
      <c r="K32" s="14"/>
      <c r="L32" s="14"/>
      <c r="M32" s="14"/>
      <c r="S32" s="1">
        <f t="shared" si="1"/>
        <v>0</v>
      </c>
    </row>
    <row r="33" spans="2:19" x14ac:dyDescent="0.2">
      <c r="B33" s="80">
        <v>14</v>
      </c>
      <c r="C33" s="81">
        <v>14</v>
      </c>
      <c r="D33" s="82" t="s">
        <v>256</v>
      </c>
      <c r="E33" s="83" t="str">
        <f t="shared" si="0"/>
        <v>137022-1002-14</v>
      </c>
      <c r="F33" s="84">
        <v>1</v>
      </c>
      <c r="G33" s="85" t="s">
        <v>271</v>
      </c>
      <c r="H33" s="86" t="s">
        <v>264</v>
      </c>
      <c r="I33" s="258">
        <v>5</v>
      </c>
      <c r="J33" s="259">
        <v>1</v>
      </c>
      <c r="K33" s="14"/>
      <c r="L33" s="14"/>
      <c r="M33" s="14"/>
      <c r="S33" s="1">
        <f t="shared" si="1"/>
        <v>0</v>
      </c>
    </row>
    <row r="34" spans="2:19" x14ac:dyDescent="0.2">
      <c r="B34" s="80">
        <v>15</v>
      </c>
      <c r="C34" s="81">
        <v>15</v>
      </c>
      <c r="D34" s="82" t="s">
        <v>257</v>
      </c>
      <c r="E34" s="83" t="str">
        <f t="shared" si="0"/>
        <v>137022-1002-15</v>
      </c>
      <c r="F34" s="84">
        <v>1</v>
      </c>
      <c r="G34" s="85" t="s">
        <v>269</v>
      </c>
      <c r="H34" s="86" t="s">
        <v>264</v>
      </c>
      <c r="I34" s="258">
        <v>5</v>
      </c>
      <c r="J34" s="259">
        <v>1</v>
      </c>
      <c r="K34" s="14"/>
      <c r="L34" s="14"/>
      <c r="M34" s="14"/>
      <c r="S34" s="1">
        <f t="shared" si="1"/>
        <v>0</v>
      </c>
    </row>
    <row r="35" spans="2:19" x14ac:dyDescent="0.2">
      <c r="B35" s="80">
        <v>16</v>
      </c>
      <c r="C35" s="81">
        <v>16</v>
      </c>
      <c r="D35" s="82" t="s">
        <v>258</v>
      </c>
      <c r="E35" s="83" t="str">
        <f t="shared" si="0"/>
        <v>137022-1002-16</v>
      </c>
      <c r="F35" s="84">
        <v>1</v>
      </c>
      <c r="G35" s="85" t="s">
        <v>275</v>
      </c>
      <c r="H35" s="86" t="s">
        <v>264</v>
      </c>
      <c r="I35" s="258">
        <v>5</v>
      </c>
      <c r="J35" s="259">
        <v>2</v>
      </c>
      <c r="K35" s="14"/>
      <c r="L35" s="14"/>
      <c r="M35" s="14"/>
      <c r="S35" s="1">
        <f t="shared" si="1"/>
        <v>0</v>
      </c>
    </row>
    <row r="36" spans="2:19" x14ac:dyDescent="0.2">
      <c r="B36" s="80">
        <v>17</v>
      </c>
      <c r="C36" s="81">
        <v>17</v>
      </c>
      <c r="D36" s="82" t="s">
        <v>259</v>
      </c>
      <c r="E36" s="83" t="str">
        <f t="shared" si="0"/>
        <v>137022-1002-17</v>
      </c>
      <c r="F36" s="84">
        <v>2</v>
      </c>
      <c r="G36" s="85" t="s">
        <v>268</v>
      </c>
      <c r="H36" s="86" t="s">
        <v>264</v>
      </c>
      <c r="I36" s="258">
        <v>5</v>
      </c>
      <c r="J36" s="259">
        <v>2</v>
      </c>
      <c r="K36" s="14"/>
      <c r="L36" s="14"/>
      <c r="M36" s="14"/>
      <c r="S36" s="1">
        <f t="shared" si="1"/>
        <v>0</v>
      </c>
    </row>
    <row r="37" spans="2:19" x14ac:dyDescent="0.2">
      <c r="B37" s="80">
        <v>18</v>
      </c>
      <c r="C37" s="81">
        <v>18</v>
      </c>
      <c r="D37" s="82" t="s">
        <v>260</v>
      </c>
      <c r="E37" s="83" t="str">
        <f t="shared" si="0"/>
        <v>137022-1002-18</v>
      </c>
      <c r="F37" s="84">
        <v>2</v>
      </c>
      <c r="G37" s="85" t="s">
        <v>263</v>
      </c>
      <c r="H37" s="86" t="s">
        <v>264</v>
      </c>
      <c r="I37" s="258">
        <v>4</v>
      </c>
      <c r="J37" s="259">
        <v>2</v>
      </c>
      <c r="K37" s="14"/>
      <c r="L37" s="14"/>
      <c r="M37" s="14"/>
      <c r="S37" s="1">
        <f t="shared" si="1"/>
        <v>0</v>
      </c>
    </row>
    <row r="38" spans="2:19" x14ac:dyDescent="0.2">
      <c r="B38" s="80">
        <v>19</v>
      </c>
      <c r="C38" s="81">
        <v>19</v>
      </c>
      <c r="D38" s="82" t="s">
        <v>261</v>
      </c>
      <c r="E38" s="83" t="str">
        <f t="shared" si="0"/>
        <v>137022-1002-19</v>
      </c>
      <c r="F38" s="84">
        <v>2</v>
      </c>
      <c r="G38" s="85" t="s">
        <v>276</v>
      </c>
      <c r="H38" s="86" t="s">
        <v>264</v>
      </c>
      <c r="I38" s="258">
        <v>4</v>
      </c>
      <c r="J38" s="259">
        <v>2</v>
      </c>
      <c r="K38" s="14"/>
      <c r="L38" s="14"/>
      <c r="M38" s="14"/>
      <c r="S38" s="1">
        <f t="shared" si="1"/>
        <v>0</v>
      </c>
    </row>
    <row r="39" spans="2:19" x14ac:dyDescent="0.2">
      <c r="B39" s="80">
        <v>20</v>
      </c>
      <c r="C39" s="81">
        <v>20</v>
      </c>
      <c r="D39" s="82" t="s">
        <v>262</v>
      </c>
      <c r="E39" s="83" t="str">
        <f t="shared" si="0"/>
        <v>137022-1002-20</v>
      </c>
      <c r="F39" s="84">
        <v>1</v>
      </c>
      <c r="G39" s="85" t="s">
        <v>276</v>
      </c>
      <c r="H39" s="86" t="s">
        <v>264</v>
      </c>
      <c r="I39" s="258">
        <v>5</v>
      </c>
      <c r="J39" s="259">
        <v>1</v>
      </c>
      <c r="K39" s="14"/>
      <c r="L39" s="14"/>
      <c r="M39" s="14"/>
      <c r="S39" s="1">
        <f t="shared" si="1"/>
        <v>0</v>
      </c>
    </row>
    <row r="40" spans="2:19" x14ac:dyDescent="0.2">
      <c r="N40" s="5"/>
    </row>
    <row r="41" spans="2:19" ht="15.75" x14ac:dyDescent="0.25">
      <c r="B41" s="9"/>
      <c r="N41" s="5"/>
    </row>
    <row r="42" spans="2:19" x14ac:dyDescent="0.2">
      <c r="N42" s="5"/>
    </row>
    <row r="43" spans="2:19" x14ac:dyDescent="0.2">
      <c r="D43" s="1" t="s">
        <v>277</v>
      </c>
      <c r="N43" s="5"/>
    </row>
    <row r="44" spans="2:19" x14ac:dyDescent="0.2">
      <c r="N44" s="5"/>
    </row>
    <row r="45" spans="2:19" x14ac:dyDescent="0.2">
      <c r="N45" s="5"/>
    </row>
    <row r="46" spans="2:19" x14ac:dyDescent="0.2">
      <c r="N46" s="5"/>
    </row>
    <row r="47" spans="2:19" x14ac:dyDescent="0.2">
      <c r="N47" s="5"/>
    </row>
    <row r="48" spans="2:19" x14ac:dyDescent="0.2">
      <c r="N48" s="5"/>
    </row>
    <row r="49" spans="14:14" x14ac:dyDescent="0.2">
      <c r="N49" s="5"/>
    </row>
    <row r="50" spans="14:14" x14ac:dyDescent="0.2">
      <c r="N50" s="5"/>
    </row>
    <row r="51" spans="14:14" x14ac:dyDescent="0.2">
      <c r="N51" s="5"/>
    </row>
    <row r="52" spans="14:14" x14ac:dyDescent="0.2">
      <c r="N52" s="5"/>
    </row>
    <row r="53" spans="14:14" x14ac:dyDescent="0.2">
      <c r="N53" s="5"/>
    </row>
    <row r="54" spans="14:14" x14ac:dyDescent="0.2">
      <c r="N54" s="5"/>
    </row>
    <row r="55" spans="14:14" x14ac:dyDescent="0.2">
      <c r="N55" s="5"/>
    </row>
    <row r="56" spans="14:14" x14ac:dyDescent="0.2">
      <c r="N56" s="5"/>
    </row>
    <row r="57" spans="14:14" x14ac:dyDescent="0.2">
      <c r="N57" s="5"/>
    </row>
    <row r="58" spans="14:14" x14ac:dyDescent="0.2">
      <c r="N58" s="5"/>
    </row>
    <row r="59" spans="14:14" x14ac:dyDescent="0.2">
      <c r="N59" s="5"/>
    </row>
    <row r="60" spans="14:14" x14ac:dyDescent="0.2">
      <c r="N60" s="5"/>
    </row>
    <row r="61" spans="14:14" x14ac:dyDescent="0.2">
      <c r="N61" s="5"/>
    </row>
    <row r="62" spans="14:14" x14ac:dyDescent="0.2">
      <c r="N62" s="5"/>
    </row>
    <row r="63" spans="14:14" x14ac:dyDescent="0.2">
      <c r="N63" s="5"/>
    </row>
    <row r="64" spans="14:14" x14ac:dyDescent="0.2">
      <c r="N64" s="5"/>
    </row>
    <row r="65" spans="14:14" x14ac:dyDescent="0.2">
      <c r="N65" s="5"/>
    </row>
    <row r="66" spans="14:14" x14ac:dyDescent="0.2">
      <c r="N66" s="5"/>
    </row>
    <row r="67" spans="14:14" x14ac:dyDescent="0.2">
      <c r="N67" s="5"/>
    </row>
    <row r="68" spans="14:14" x14ac:dyDescent="0.2">
      <c r="N68" s="5"/>
    </row>
    <row r="69" spans="14:14" x14ac:dyDescent="0.2">
      <c r="N69" s="5"/>
    </row>
    <row r="70" spans="14:14" x14ac:dyDescent="0.2">
      <c r="N70" s="5"/>
    </row>
    <row r="71" spans="14:14" x14ac:dyDescent="0.2">
      <c r="N71" s="5"/>
    </row>
    <row r="72" spans="14:14" x14ac:dyDescent="0.2">
      <c r="N72" s="5"/>
    </row>
    <row r="73" spans="14:14" x14ac:dyDescent="0.2">
      <c r="N73" s="5"/>
    </row>
    <row r="74" spans="14:14" x14ac:dyDescent="0.2">
      <c r="N74" s="5"/>
    </row>
    <row r="75" spans="14:14" x14ac:dyDescent="0.2">
      <c r="N75" s="5"/>
    </row>
    <row r="76" spans="14:14" x14ac:dyDescent="0.2">
      <c r="N76" s="5"/>
    </row>
    <row r="77" spans="14:14" x14ac:dyDescent="0.2">
      <c r="N77" s="5"/>
    </row>
    <row r="78" spans="14:14" x14ac:dyDescent="0.2">
      <c r="N78" s="5"/>
    </row>
    <row r="79" spans="14:14" x14ac:dyDescent="0.2">
      <c r="N79" s="5"/>
    </row>
    <row r="80" spans="14:14" x14ac:dyDescent="0.2">
      <c r="N80" s="5"/>
    </row>
    <row r="81" spans="14:14" x14ac:dyDescent="0.2">
      <c r="N81" s="5"/>
    </row>
    <row r="82" spans="14:14" x14ac:dyDescent="0.2">
      <c r="N82" s="5"/>
    </row>
    <row r="83" spans="14:14" x14ac:dyDescent="0.2">
      <c r="N83" s="5"/>
    </row>
    <row r="84" spans="14:14" x14ac:dyDescent="0.2">
      <c r="N84" s="5"/>
    </row>
    <row r="85" spans="14:14" x14ac:dyDescent="0.2">
      <c r="N85" s="5"/>
    </row>
    <row r="86" spans="14:14" x14ac:dyDescent="0.2">
      <c r="N86" s="5"/>
    </row>
    <row r="87" spans="14:14" x14ac:dyDescent="0.2">
      <c r="N87" s="5"/>
    </row>
    <row r="88" spans="14:14" x14ac:dyDescent="0.2">
      <c r="N88" s="5"/>
    </row>
    <row r="89" spans="14:14" x14ac:dyDescent="0.2">
      <c r="N89" s="5"/>
    </row>
    <row r="90" spans="14:14" x14ac:dyDescent="0.2">
      <c r="N90" s="5"/>
    </row>
    <row r="91" spans="14:14" x14ac:dyDescent="0.2">
      <c r="N91" s="5"/>
    </row>
    <row r="92" spans="14:14" x14ac:dyDescent="0.2">
      <c r="N92" s="5"/>
    </row>
    <row r="93" spans="14:14" x14ac:dyDescent="0.2">
      <c r="N93" s="5"/>
    </row>
    <row r="94" spans="14:14" x14ac:dyDescent="0.2">
      <c r="N94" s="5"/>
    </row>
  </sheetData>
  <sheetProtection selectLockedCells="1"/>
  <protectedRanges>
    <protectedRange sqref="F20:J39" name="Диапазон5"/>
    <protectedRange sqref="C20:D39" name="Диапазон4"/>
    <protectedRange sqref="H1" name="Диапазон1"/>
    <protectedRange sqref="J1" name="Диапазон2"/>
    <protectedRange sqref="E3:E4" name="Диапазон3"/>
  </protectedRanges>
  <customSheetViews>
    <customSheetView guid="{BFE542F4-8A0C-4C42-A5CA-C7B0ACF2717E}" scale="110" hiddenRows="1" hiddenColumns="1">
      <selection activeCell="AA6" sqref="AA6"/>
      <pageMargins left="0.42708333333333331" right="0.23958333333333334" top="0.84375" bottom="0.98425196850393704" header="0.51181102362204722" footer="0.51181102362204722"/>
      <pageSetup paperSize="9" scale="75" fitToWidth="0" fitToHeight="0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1">
    <mergeCell ref="B4:D4"/>
    <mergeCell ref="B7:J7"/>
    <mergeCell ref="B3:D3"/>
    <mergeCell ref="E3:J3"/>
    <mergeCell ref="C9:C12"/>
    <mergeCell ref="D9:D12"/>
    <mergeCell ref="F9:F12"/>
    <mergeCell ref="G9:H12"/>
    <mergeCell ref="I9:I12"/>
    <mergeCell ref="J9:J12"/>
    <mergeCell ref="B9:B12"/>
  </mergeCells>
  <phoneticPr fontId="0" type="noConversion"/>
  <conditionalFormatting sqref="H1 J1 E3:J3 E4">
    <cfRule type="expression" dxfId="11" priority="7" stopIfTrue="1">
      <formula>ISBLANK(E1)</formula>
    </cfRule>
  </conditionalFormatting>
  <conditionalFormatting sqref="C20:D39 F20:J39">
    <cfRule type="expression" dxfId="10" priority="9" stopIfTrue="1">
      <formula>AND(OR(COUNTA($C20:$D20)&lt;&gt;0,COUNTA($F20:$K20)&lt;&gt;0),ISBLANK(C20))</formula>
    </cfRule>
  </conditionalFormatting>
  <conditionalFormatting sqref="B20:B39">
    <cfRule type="expression" dxfId="9" priority="1" stopIfTrue="1">
      <formula>C20&lt;&gt;""</formula>
    </cfRule>
    <cfRule type="expression" dxfId="8" priority="2" stopIfTrue="1">
      <formula>B20&lt;=$E$4</formula>
    </cfRule>
  </conditionalFormatting>
  <dataValidations xWindow="1038" yWindow="614" count="12">
    <dataValidation type="whole" allowBlank="1" showInputMessage="1" showErrorMessage="1" promptTitle="Пол" prompt="1-Ж_x000a_2-М" sqref="F20:F39">
      <formula1>1</formula1>
      <formula2>2</formula2>
    </dataValidation>
    <dataValidation type="list" allowBlank="1" showInputMessage="1" showErrorMessage="1" promptTitle="Месяц рождения" prompt="Выберите месяц из списка" sqref="G20:G39">
      <formula1>"01,02,03,04,05,06,07,08,09,10,11,12"</formula1>
    </dataValidation>
    <dataValidation allowBlank="1" showInputMessage="1" showErrorMessage="1" promptTitle="Фамилия, Имя учащегося" prompt=" " sqref="D20:D39"/>
    <dataValidation allowBlank="1" showErrorMessage="1" promptTitle="Код региона" prompt=" " sqref="F1"/>
    <dataValidation type="textLength" allowBlank="1" showInputMessage="1" showErrorMessage="1" promptTitle="Код школы" prompt=" " sqref="H1">
      <formula1>0</formula1>
      <formula2>6</formula2>
    </dataValidation>
    <dataValidation type="whole" allowBlank="1" showInputMessage="1" showErrorMessage="1" promptTitle="Анкета учителя" prompt="1 - анкета для учителя заполнена_x000a_0 - анкета для учителя не заполнена" sqref="F6">
      <formula1>0</formula1>
      <formula2>1</formula2>
    </dataValidation>
    <dataValidation type="whole" allowBlank="1" showInputMessage="1" showErrorMessage="1" promptTitle="Номер по журналу" prompt=" " sqref="C20:C39">
      <formula1>1</formula1>
      <formula2>99</formula2>
    </dataValidation>
    <dataValidation allowBlank="1" showInputMessage="1" showErrorMessage="1" promptTitle="Код учащегося" prompt="Данное поле заполняется автоматически" sqref="E20:E39"/>
    <dataValidation type="whole" allowBlank="1" showInputMessage="1" showErrorMessage="1" promptTitle="Выполнение работы" prompt="Введите номер варианта, если учащийся выполнял работу (1 - 2)._x000a_Введите 0, если учащийся не выполнял работу (не принимал участия)_x000a_" sqref="J20:J39">
      <formula1>0</formula1>
      <formula2>2</formula2>
    </dataValidation>
    <dataValidation type="list" allowBlank="1" showDropDown="1" showInputMessage="1" showErrorMessage="1" promptTitle="Код класса" prompt=" " sqref="J1">
      <formula1>$N$8:$N$18</formula1>
    </dataValidation>
    <dataValidation type="list" allowBlank="1" showDropDown="1" showInputMessage="1" showErrorMessage="1" errorTitle="Неправильное заполнение поля" error="Значением поля является оценка или &quot;0&quot;, если ученик не аттестован." promptTitle="Отметка по физике" prompt="Укажите итоговую оценку по информатике и ИКТ за курс основной школы" sqref="I20:I39">
      <formula1>"2,3,4,5"</formula1>
    </dataValidation>
    <dataValidation type="list" allowBlank="1" showInputMessage="1" showErrorMessage="1" promptTitle="Год рождения" prompt="Выберите год рождения из списка" sqref="H20:H39">
      <formula1>"94,93,95,96,97,98,99,00,01,02"</formula1>
    </dataValidation>
  </dataValidations>
  <pageMargins left="0.42708333333333331" right="0.23958333333333334" top="0.84375" bottom="0.98425196850393704" header="0.51181102362204722" footer="0.51181102362204722"/>
  <pageSetup paperSize="9" scale="75" fitToWidth="0" fitToHeight="0" orientation="portrait" r:id="rId2"/>
  <headerFooter alignWithMargins="0">
    <oddHeader>&amp;CКГБУ "Региональный центр оценки качества образования"</oddHead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4"/>
  <sheetViews>
    <sheetView view="pageLayout" topLeftCell="A4" workbookViewId="0">
      <selection activeCell="F5" sqref="F5"/>
    </sheetView>
  </sheetViews>
  <sheetFormatPr defaultColWidth="58.5703125" defaultRowHeight="12.75" x14ac:dyDescent="0.2"/>
  <cols>
    <col min="1" max="1" width="1.7109375" customWidth="1"/>
    <col min="2" max="2" width="8.85546875" customWidth="1"/>
    <col min="3" max="5" width="38.42578125" customWidth="1"/>
    <col min="6" max="6" width="6.5703125" customWidth="1"/>
    <col min="7" max="7" width="8.42578125" customWidth="1"/>
    <col min="8" max="8" width="6.5703125" customWidth="1"/>
    <col min="9" max="180" width="9.140625" customWidth="1"/>
    <col min="181" max="181" width="5.5703125" customWidth="1"/>
  </cols>
  <sheetData>
    <row r="1" spans="2:8" s="52" customFormat="1" ht="17.25" customHeight="1" x14ac:dyDescent="0.25">
      <c r="B1" s="517" t="s">
        <v>239</v>
      </c>
      <c r="C1" s="517"/>
      <c r="D1" s="517"/>
      <c r="E1" s="517"/>
      <c r="F1" s="517"/>
      <c r="G1" s="517"/>
      <c r="H1" s="111"/>
    </row>
    <row r="2" spans="2:8" s="52" customFormat="1" ht="27.75" customHeight="1" x14ac:dyDescent="0.25">
      <c r="B2" s="159" t="s">
        <v>89</v>
      </c>
      <c r="C2" s="498" t="str">
        <f>'СПИСОК КЛАССА'!E3</f>
        <v>МУНИЦИПАЛЬНОЕ ОБЩЕОБРАЗОВАТЕЛЬНОЕ УЧРЕЖДЕНИЕ СРЕДНЯЯ ОБЩЕОБРАЗОВАТЕЛЬНАЯ ШКОЛА № 27</v>
      </c>
      <c r="D2" s="498"/>
      <c r="E2" s="173" t="s">
        <v>90</v>
      </c>
      <c r="F2" s="509" t="str">
        <f>'СПИСОК КЛАССА'!J1</f>
        <v>1002</v>
      </c>
      <c r="G2" s="509"/>
    </row>
    <row r="3" spans="2:8" s="52" customFormat="1" ht="7.5" customHeight="1" x14ac:dyDescent="0.25">
      <c r="B3" s="507"/>
      <c r="C3" s="507"/>
      <c r="D3" s="507"/>
      <c r="E3" s="507"/>
      <c r="F3" s="507"/>
      <c r="G3" s="507"/>
      <c r="H3" s="507"/>
    </row>
    <row r="4" spans="2:8" ht="48" customHeight="1" x14ac:dyDescent="0.2">
      <c r="B4" s="119"/>
      <c r="C4" s="160" t="s">
        <v>159</v>
      </c>
      <c r="D4" s="160" t="s">
        <v>160</v>
      </c>
      <c r="E4" s="160" t="s">
        <v>161</v>
      </c>
    </row>
    <row r="5" spans="2:8" ht="41.25" customHeight="1" x14ac:dyDescent="0.2">
      <c r="B5" s="113" t="s">
        <v>94</v>
      </c>
      <c r="C5" s="181">
        <v>10</v>
      </c>
      <c r="D5" s="177" t="e">
        <f>Результаты_Класс!Y19/'ОТВЕТЫ УЧАЩИХСЯ'!E7</f>
        <v>#REF!</v>
      </c>
      <c r="E5" s="177" t="e">
        <f>Результаты_Класс!Z19</f>
        <v>#REF!</v>
      </c>
      <c r="G5" s="115"/>
    </row>
    <row r="6" spans="2:8" ht="44.25" customHeight="1" x14ac:dyDescent="0.2">
      <c r="C6" s="130"/>
    </row>
    <row r="36" ht="18" customHeight="1" x14ac:dyDescent="0.2"/>
    <row r="70" ht="18" customHeight="1" x14ac:dyDescent="0.2"/>
    <row r="73" ht="47.25" customHeight="1" x14ac:dyDescent="0.2"/>
    <row r="74" ht="18.75" customHeight="1" x14ac:dyDescent="0.2"/>
  </sheetData>
  <sheetProtection password="C62D" sheet="1" objects="1" scenarios="1" selectLockedCells="1" selectUnlockedCells="1"/>
  <mergeCells count="4">
    <mergeCell ref="C2:D2"/>
    <mergeCell ref="B1:G1"/>
    <mergeCell ref="F2:G2"/>
    <mergeCell ref="B3:H3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view="pageLayout" workbookViewId="0">
      <selection activeCell="K13" sqref="K13"/>
    </sheetView>
  </sheetViews>
  <sheetFormatPr defaultColWidth="58.5703125" defaultRowHeight="12.75" x14ac:dyDescent="0.2"/>
  <cols>
    <col min="1" max="1" width="43.7109375" customWidth="1"/>
    <col min="2" max="11" width="9.5703125" customWidth="1"/>
    <col min="12" max="180" width="9.140625" customWidth="1"/>
    <col min="181" max="181" width="5.5703125" customWidth="1"/>
  </cols>
  <sheetData>
    <row r="1" spans="1:11" ht="15.75" customHeight="1" x14ac:dyDescent="0.25">
      <c r="A1" s="527" t="s">
        <v>239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28.5" x14ac:dyDescent="0.25">
      <c r="A2" s="185" t="s">
        <v>89</v>
      </c>
      <c r="B2" s="528" t="str">
        <f>'СПИСОК КЛАССА'!E3</f>
        <v>МУНИЦИПАЛЬНОЕ ОБЩЕОБРАЗОВАТЕЛЬНОЕ УЧРЕЖДЕНИЕ СРЕДНЯЯ ОБЩЕОБРАЗОВАТЕЛЬНАЯ ШКОЛА № 27</v>
      </c>
      <c r="C2" s="528"/>
      <c r="D2" s="528"/>
      <c r="E2" s="528"/>
      <c r="F2" s="528"/>
      <c r="G2" s="528"/>
      <c r="H2" s="528"/>
      <c r="I2" s="379" t="s">
        <v>90</v>
      </c>
      <c r="J2" s="526" t="str">
        <f>'СПИСОК КЛАССА'!J1</f>
        <v>1002</v>
      </c>
      <c r="K2" s="526"/>
    </row>
    <row r="3" spans="1:11" ht="8.2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52" customFormat="1" ht="15" customHeight="1" x14ac:dyDescent="0.25">
      <c r="A4" s="525" t="s">
        <v>188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</row>
    <row r="5" spans="1:11" s="52" customFormat="1" ht="5.25" customHeight="1" x14ac:dyDescent="0.25">
      <c r="A5" s="185"/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24" customHeight="1" x14ac:dyDescent="0.2">
      <c r="A6" s="328" t="s">
        <v>162</v>
      </c>
      <c r="B6" s="329">
        <v>1</v>
      </c>
      <c r="C6" s="329">
        <v>2</v>
      </c>
      <c r="D6" s="329">
        <v>3</v>
      </c>
      <c r="E6" s="329">
        <v>4</v>
      </c>
      <c r="F6" s="329">
        <v>5</v>
      </c>
      <c r="G6" s="329">
        <v>6</v>
      </c>
      <c r="H6" s="329">
        <v>7</v>
      </c>
      <c r="I6" s="329">
        <v>8</v>
      </c>
      <c r="J6" s="329">
        <v>10</v>
      </c>
      <c r="K6" s="329">
        <v>11</v>
      </c>
    </row>
    <row r="7" spans="1:11" ht="21.75" customHeight="1" x14ac:dyDescent="0.2">
      <c r="A7" s="325" t="s">
        <v>183</v>
      </c>
      <c r="B7" s="186">
        <f>Результаты_Класс!F17</f>
        <v>18</v>
      </c>
      <c r="C7" s="186">
        <f>Результаты_Класс!G17</f>
        <v>18</v>
      </c>
      <c r="D7" s="186">
        <f>Результаты_Класс!H17</f>
        <v>18</v>
      </c>
      <c r="E7" s="186">
        <f>Результаты_Класс!I17</f>
        <v>19</v>
      </c>
      <c r="F7" s="186">
        <f>Результаты_Класс!J17</f>
        <v>18</v>
      </c>
      <c r="G7" s="186">
        <f>Результаты_Класс!K17</f>
        <v>15</v>
      </c>
      <c r="H7" s="186">
        <f>Результаты_Класс!L17</f>
        <v>18</v>
      </c>
      <c r="I7" s="186">
        <f>Результаты_Класс!M17</f>
        <v>15</v>
      </c>
      <c r="J7" s="186">
        <f>Результаты_Класс!O17</f>
        <v>19</v>
      </c>
      <c r="K7" s="186">
        <f>Результаты_Класс!P17</f>
        <v>15</v>
      </c>
    </row>
    <row r="8" spans="1:11" ht="21.75" customHeight="1" x14ac:dyDescent="0.2">
      <c r="A8" s="325" t="s">
        <v>185</v>
      </c>
      <c r="B8" s="187">
        <f>B7/'ОТВЕТЫ УЧАЩИХСЯ'!$E$7*100</f>
        <v>90</v>
      </c>
      <c r="C8" s="187">
        <f>C7/'ОТВЕТЫ УЧАЩИХСЯ'!$E$7*100</f>
        <v>90</v>
      </c>
      <c r="D8" s="187">
        <f>D7/'ОТВЕТЫ УЧАЩИХСЯ'!$E$7*100</f>
        <v>90</v>
      </c>
      <c r="E8" s="187">
        <f>E7/'ОТВЕТЫ УЧАЩИХСЯ'!$E$7*100</f>
        <v>95</v>
      </c>
      <c r="F8" s="187">
        <f>F7/'ОТВЕТЫ УЧАЩИХСЯ'!$E$7*100</f>
        <v>90</v>
      </c>
      <c r="G8" s="187">
        <f>G7/'ОТВЕТЫ УЧАЩИХСЯ'!$E$7*100</f>
        <v>75</v>
      </c>
      <c r="H8" s="187">
        <f>H7/'ОТВЕТЫ УЧАЩИХСЯ'!$E$7*100</f>
        <v>90</v>
      </c>
      <c r="I8" s="187">
        <f>I7/'ОТВЕТЫ УЧАЩИХСЯ'!$E$7*100</f>
        <v>75</v>
      </c>
      <c r="J8" s="187">
        <f>J7/'ОТВЕТЫ УЧАЩИХСЯ'!$E$7*100</f>
        <v>95</v>
      </c>
      <c r="K8" s="187">
        <f>K7/'ОТВЕТЫ УЧАЩИХСЯ'!$E$7*100</f>
        <v>75</v>
      </c>
    </row>
    <row r="9" spans="1:11" ht="21.75" customHeight="1" x14ac:dyDescent="0.2">
      <c r="A9" s="325" t="s">
        <v>182</v>
      </c>
      <c r="B9" s="186">
        <f>Результаты_Класс!F18</f>
        <v>2</v>
      </c>
      <c r="C9" s="186">
        <f>Результаты_Класс!G18</f>
        <v>2</v>
      </c>
      <c r="D9" s="186">
        <f>Результаты_Класс!H18</f>
        <v>2</v>
      </c>
      <c r="E9" s="186">
        <f>Результаты_Класс!I18</f>
        <v>1</v>
      </c>
      <c r="F9" s="186">
        <f>Результаты_Класс!J18</f>
        <v>2</v>
      </c>
      <c r="G9" s="186">
        <f>Результаты_Класс!K18</f>
        <v>4</v>
      </c>
      <c r="H9" s="186">
        <f>Результаты_Класс!L18</f>
        <v>2</v>
      </c>
      <c r="I9" s="186">
        <f>Результаты_Класс!M18</f>
        <v>5</v>
      </c>
      <c r="J9" s="186">
        <f>Результаты_Класс!O18</f>
        <v>1</v>
      </c>
      <c r="K9" s="186">
        <f>Результаты_Класс!P18</f>
        <v>5</v>
      </c>
    </row>
    <row r="10" spans="1:11" ht="21.75" customHeight="1" x14ac:dyDescent="0.2">
      <c r="A10" s="325" t="s">
        <v>184</v>
      </c>
      <c r="B10" s="187">
        <f>B9/'ОТВЕТЫ УЧАЩИХСЯ'!$E$7*100</f>
        <v>10</v>
      </c>
      <c r="C10" s="187">
        <f>C9/'ОТВЕТЫ УЧАЩИХСЯ'!$E$7*100</f>
        <v>10</v>
      </c>
      <c r="D10" s="187">
        <f>D9/'ОТВЕТЫ УЧАЩИХСЯ'!$E$7*100</f>
        <v>10</v>
      </c>
      <c r="E10" s="187">
        <f>E9/'ОТВЕТЫ УЧАЩИХСЯ'!$E$7*100</f>
        <v>5</v>
      </c>
      <c r="F10" s="187">
        <f>F9/'ОТВЕТЫ УЧАЩИХСЯ'!$E$7*100</f>
        <v>10</v>
      </c>
      <c r="G10" s="187">
        <f>G9/'ОТВЕТЫ УЧАЩИХСЯ'!$E$7*100</f>
        <v>20</v>
      </c>
      <c r="H10" s="187">
        <f>H9/'ОТВЕТЫ УЧАЩИХСЯ'!$E$7*100</f>
        <v>10</v>
      </c>
      <c r="I10" s="187">
        <f>I9/'ОТВЕТЫ УЧАЩИХСЯ'!$E$7*100</f>
        <v>25</v>
      </c>
      <c r="J10" s="187">
        <f>J9/'ОТВЕТЫ УЧАЩИХСЯ'!$E$7*100</f>
        <v>5</v>
      </c>
      <c r="K10" s="187">
        <f>K9/'ОТВЕТЫ УЧАЩИХСЯ'!$E$7*100</f>
        <v>25</v>
      </c>
    </row>
    <row r="11" spans="1:11" ht="30.75" customHeight="1" x14ac:dyDescent="0.2">
      <c r="A11" s="325" t="s">
        <v>186</v>
      </c>
      <c r="B11" s="186">
        <f>Результаты_Класс!F19</f>
        <v>0</v>
      </c>
      <c r="C11" s="186">
        <f>Результаты_Класс!G19</f>
        <v>0</v>
      </c>
      <c r="D11" s="186">
        <f>Результаты_Класс!H19</f>
        <v>0</v>
      </c>
      <c r="E11" s="186">
        <f>Результаты_Класс!I19</f>
        <v>0</v>
      </c>
      <c r="F11" s="186">
        <f>Результаты_Класс!J19</f>
        <v>0</v>
      </c>
      <c r="G11" s="186">
        <f>Результаты_Класс!K19</f>
        <v>1</v>
      </c>
      <c r="H11" s="186">
        <f>Результаты_Класс!L19</f>
        <v>0</v>
      </c>
      <c r="I11" s="186">
        <f>Результаты_Класс!M19</f>
        <v>0</v>
      </c>
      <c r="J11" s="186">
        <f>Результаты_Класс!O19</f>
        <v>0</v>
      </c>
      <c r="K11" s="186">
        <f>Результаты_Класс!P19</f>
        <v>0</v>
      </c>
    </row>
    <row r="12" spans="1:11" ht="29.25" customHeight="1" x14ac:dyDescent="0.2">
      <c r="A12" s="325" t="s">
        <v>187</v>
      </c>
      <c r="B12" s="187">
        <f>B11/'ОТВЕТЫ УЧАЩИХСЯ'!$E$7*100</f>
        <v>0</v>
      </c>
      <c r="C12" s="187">
        <f>C11/'ОТВЕТЫ УЧАЩИХСЯ'!$E$7*100</f>
        <v>0</v>
      </c>
      <c r="D12" s="187">
        <f>D11/'ОТВЕТЫ УЧАЩИХСЯ'!$E$7*100</f>
        <v>0</v>
      </c>
      <c r="E12" s="187">
        <f>E11/'ОТВЕТЫ УЧАЩИХСЯ'!$E$7*100</f>
        <v>0</v>
      </c>
      <c r="F12" s="187">
        <f>F11/'ОТВЕТЫ УЧАЩИХСЯ'!$E$7*100</f>
        <v>0</v>
      </c>
      <c r="G12" s="187">
        <f>G11/'ОТВЕТЫ УЧАЩИХСЯ'!$E$7*100</f>
        <v>5</v>
      </c>
      <c r="H12" s="187">
        <f>H11/'ОТВЕТЫ УЧАЩИХСЯ'!$E$7*100</f>
        <v>0</v>
      </c>
      <c r="I12" s="187">
        <f>I11/'ОТВЕТЫ УЧАЩИХСЯ'!$E$7*100</f>
        <v>0</v>
      </c>
      <c r="J12" s="187">
        <f>J11/'ОТВЕТЫ УЧАЩИХСЯ'!$E$7*100</f>
        <v>0</v>
      </c>
      <c r="K12" s="187">
        <f>K11/'ОТВЕТЫ УЧАЩИХСЯ'!$E$7*100</f>
        <v>0</v>
      </c>
    </row>
    <row r="13" spans="1:11" x14ac:dyDescent="0.2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x14ac:dyDescent="0.2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x14ac:dyDescent="0.2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x14ac:dyDescent="0.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</row>
    <row r="20" spans="1:11" x14ac:dyDescent="0.2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11" x14ac:dyDescent="0.2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spans="1:11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11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x14ac:dyDescent="0.2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x14ac:dyDescent="0.2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x14ac:dyDescent="0.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 x14ac:dyDescent="0.2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x14ac:dyDescent="0.2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33" spans="1:11" x14ac:dyDescent="0.2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</row>
    <row r="34" spans="1:11" x14ac:dyDescent="0.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</sheetData>
  <sheetProtection password="C62D" sheet="1" objects="1" scenarios="1" selectLockedCells="1" selectUnlockedCells="1"/>
  <mergeCells count="4">
    <mergeCell ref="A4:K4"/>
    <mergeCell ref="J2:K2"/>
    <mergeCell ref="A1:K1"/>
    <mergeCell ref="B2:H2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ignoredErrors>
    <ignoredError sqref="B11:K11 B9:K9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view="pageLayout" workbookViewId="0">
      <selection activeCell="L9" sqref="L9"/>
    </sheetView>
  </sheetViews>
  <sheetFormatPr defaultColWidth="58.5703125" defaultRowHeight="12.75" x14ac:dyDescent="0.2"/>
  <cols>
    <col min="1" max="1" width="41.7109375" customWidth="1"/>
    <col min="2" max="8" width="7.28515625" customWidth="1"/>
    <col min="9" max="13" width="9.140625" customWidth="1"/>
    <col min="14" max="14" width="7" customWidth="1"/>
    <col min="15" max="177" width="9.140625" customWidth="1"/>
    <col min="178" max="178" width="5.5703125" customWidth="1"/>
  </cols>
  <sheetData>
    <row r="1" spans="1:14" ht="15.75" customHeight="1" x14ac:dyDescent="0.25">
      <c r="A1" s="527" t="s">
        <v>239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123"/>
    </row>
    <row r="2" spans="1:14" ht="27" customHeight="1" x14ac:dyDescent="0.25">
      <c r="A2" s="185" t="s">
        <v>89</v>
      </c>
      <c r="B2" s="528" t="str">
        <f>'СПИСОК КЛАССА'!E3</f>
        <v>МУНИЦИПАЛЬНОЕ ОБЩЕОБРАЗОВАТЕЛЬНОЕ УЧРЕЖДЕНИЕ СРЕДНЯЯ ОБЩЕОБРАЗОВАТЕЛЬНАЯ ШКОЛА № 27</v>
      </c>
      <c r="C2" s="528"/>
      <c r="D2" s="528"/>
      <c r="E2" s="528"/>
      <c r="F2" s="528"/>
      <c r="G2" s="528"/>
      <c r="H2" s="528"/>
      <c r="I2" s="528"/>
      <c r="J2" s="528"/>
      <c r="K2" s="528"/>
      <c r="L2" s="379" t="s">
        <v>90</v>
      </c>
      <c r="M2" s="526" t="str">
        <f>'СПИСОК КЛАССА'!J1</f>
        <v>1002</v>
      </c>
      <c r="N2" s="526"/>
    </row>
    <row r="3" spans="1:14" ht="5.2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52" customFormat="1" ht="14.25" customHeight="1" x14ac:dyDescent="0.25">
      <c r="A4" s="525" t="s">
        <v>181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s="52" customFormat="1" ht="6.75" customHeight="1" x14ac:dyDescent="0.2">
      <c r="A5" s="235"/>
      <c r="B5" s="235"/>
      <c r="C5" s="235"/>
      <c r="D5" s="235"/>
      <c r="E5" s="235"/>
      <c r="F5" s="235"/>
      <c r="G5" s="235"/>
      <c r="H5" s="235"/>
      <c r="I5" s="326"/>
      <c r="J5" s="326"/>
      <c r="K5" s="326"/>
      <c r="L5" s="326"/>
      <c r="M5" s="326"/>
      <c r="N5" s="326"/>
    </row>
    <row r="6" spans="1:14" ht="48" customHeight="1" x14ac:dyDescent="0.2">
      <c r="A6" s="327" t="s">
        <v>162</v>
      </c>
      <c r="B6" s="327">
        <v>9</v>
      </c>
      <c r="C6" s="327">
        <v>12</v>
      </c>
      <c r="D6" s="327">
        <v>13</v>
      </c>
      <c r="E6" s="327">
        <v>14</v>
      </c>
      <c r="F6" s="327">
        <v>15</v>
      </c>
      <c r="G6" s="327">
        <v>16</v>
      </c>
      <c r="H6" s="327">
        <v>17</v>
      </c>
      <c r="I6" s="123"/>
      <c r="J6" s="123"/>
      <c r="K6" s="123"/>
      <c r="L6" s="123"/>
      <c r="M6" s="123"/>
      <c r="N6" s="123"/>
    </row>
    <row r="7" spans="1:14" ht="15" customHeight="1" x14ac:dyDescent="0.2">
      <c r="A7" s="325" t="s">
        <v>183</v>
      </c>
      <c r="B7" s="186">
        <f>Результаты_Класс!N17</f>
        <v>14</v>
      </c>
      <c r="C7" s="186">
        <f>Результаты_Класс!Q17</f>
        <v>13</v>
      </c>
      <c r="D7" s="186">
        <f>Результаты_Класс!R17</f>
        <v>15</v>
      </c>
      <c r="E7" s="186">
        <f>Результаты_Класс!S17</f>
        <v>7</v>
      </c>
      <c r="F7" s="186">
        <f>Результаты_Класс!T17</f>
        <v>14</v>
      </c>
      <c r="G7" s="186">
        <f>Результаты_Класс!U17</f>
        <v>11</v>
      </c>
      <c r="H7" s="186">
        <f>Результаты_Класс!V17</f>
        <v>16</v>
      </c>
      <c r="I7" s="123"/>
      <c r="J7" s="123"/>
      <c r="K7" s="123"/>
      <c r="L7" s="123"/>
      <c r="M7" s="123"/>
      <c r="N7" s="123"/>
    </row>
    <row r="8" spans="1:14" ht="15" customHeight="1" x14ac:dyDescent="0.2">
      <c r="A8" s="325" t="s">
        <v>185</v>
      </c>
      <c r="B8" s="187">
        <f>B7/'ОТВЕТЫ УЧАЩИХСЯ'!$E$7*100</f>
        <v>70</v>
      </c>
      <c r="C8" s="187">
        <f>C7/'ОТВЕТЫ УЧАЩИХСЯ'!$E$7*100</f>
        <v>65</v>
      </c>
      <c r="D8" s="187">
        <f>D7/'ОТВЕТЫ УЧАЩИХСЯ'!$E$7*100</f>
        <v>75</v>
      </c>
      <c r="E8" s="187">
        <f>E7/'ОТВЕТЫ УЧАЩИХСЯ'!$E$7*100</f>
        <v>35</v>
      </c>
      <c r="F8" s="187">
        <f>F7/'ОТВЕТЫ УЧАЩИХСЯ'!$E$7*100</f>
        <v>70</v>
      </c>
      <c r="G8" s="187">
        <f>G7/'ОТВЕТЫ УЧАЩИХСЯ'!$E$7*100</f>
        <v>55.000000000000007</v>
      </c>
      <c r="H8" s="187">
        <f>H7/'ОТВЕТЫ УЧАЩИХСЯ'!$E$7*100</f>
        <v>80</v>
      </c>
      <c r="I8" s="123"/>
      <c r="J8" s="123"/>
      <c r="K8" s="123"/>
      <c r="L8" s="123"/>
      <c r="M8" s="123"/>
      <c r="N8" s="123"/>
    </row>
    <row r="9" spans="1:14" ht="15" customHeight="1" x14ac:dyDescent="0.2">
      <c r="A9" s="325" t="s">
        <v>182</v>
      </c>
      <c r="B9" s="186">
        <f>Результаты_Класс!N18</f>
        <v>6</v>
      </c>
      <c r="C9" s="186">
        <f>Результаты_Класс!Q18</f>
        <v>7</v>
      </c>
      <c r="D9" s="186">
        <f>Результаты_Класс!R18</f>
        <v>5</v>
      </c>
      <c r="E9" s="186">
        <f>Результаты_Класс!S18</f>
        <v>13</v>
      </c>
      <c r="F9" s="186">
        <f>Результаты_Класс!T18</f>
        <v>6</v>
      </c>
      <c r="G9" s="186">
        <f>Результаты_Класс!U18</f>
        <v>9</v>
      </c>
      <c r="H9" s="186">
        <f>Результаты_Класс!V18</f>
        <v>3</v>
      </c>
      <c r="I9" s="123"/>
      <c r="J9" s="123"/>
      <c r="K9" s="123"/>
      <c r="L9" s="123"/>
      <c r="M9" s="123"/>
      <c r="N9" s="123"/>
    </row>
    <row r="10" spans="1:14" ht="15" customHeight="1" x14ac:dyDescent="0.2">
      <c r="A10" s="325" t="s">
        <v>184</v>
      </c>
      <c r="B10" s="187">
        <f>B9/'ОТВЕТЫ УЧАЩИХСЯ'!$E$7*100</f>
        <v>30</v>
      </c>
      <c r="C10" s="187">
        <f>C9/'ОТВЕТЫ УЧАЩИХСЯ'!$E$7*100</f>
        <v>35</v>
      </c>
      <c r="D10" s="187">
        <f>D9/'ОТВЕТЫ УЧАЩИХСЯ'!$E$7*100</f>
        <v>25</v>
      </c>
      <c r="E10" s="187">
        <f>E9/'ОТВЕТЫ УЧАЩИХСЯ'!$E$7*100</f>
        <v>65</v>
      </c>
      <c r="F10" s="187">
        <f>F9/'ОТВЕТЫ УЧАЩИХСЯ'!$E$7*100</f>
        <v>30</v>
      </c>
      <c r="G10" s="187">
        <f>G9/'ОТВЕТЫ УЧАЩИХСЯ'!$E$7*100</f>
        <v>45</v>
      </c>
      <c r="H10" s="187">
        <f>H9/'ОТВЕТЫ УЧАЩИХСЯ'!$E$7*100</f>
        <v>15</v>
      </c>
      <c r="I10" s="123"/>
      <c r="J10" s="123"/>
      <c r="K10" s="123"/>
      <c r="L10" s="123"/>
      <c r="M10" s="123"/>
      <c r="N10" s="123"/>
    </row>
    <row r="11" spans="1:14" ht="25.5" x14ac:dyDescent="0.2">
      <c r="A11" s="325" t="s">
        <v>186</v>
      </c>
      <c r="B11" s="186">
        <f>Результаты_Класс!N19</f>
        <v>0</v>
      </c>
      <c r="C11" s="186">
        <f>Результаты_Класс!Q19</f>
        <v>0</v>
      </c>
      <c r="D11" s="186">
        <f>Результаты_Класс!R19</f>
        <v>0</v>
      </c>
      <c r="E11" s="186">
        <f>Результаты_Класс!S19</f>
        <v>0</v>
      </c>
      <c r="F11" s="186">
        <f>Результаты_Класс!T19</f>
        <v>0</v>
      </c>
      <c r="G11" s="186">
        <f>Результаты_Класс!U19</f>
        <v>0</v>
      </c>
      <c r="H11" s="186">
        <f>Результаты_Класс!V19</f>
        <v>1</v>
      </c>
      <c r="I11" s="123"/>
      <c r="J11" s="123"/>
      <c r="K11" s="123"/>
      <c r="L11" s="123"/>
      <c r="M11" s="123"/>
      <c r="N11" s="123"/>
    </row>
    <row r="12" spans="1:14" ht="25.5" x14ac:dyDescent="0.2">
      <c r="A12" s="325" t="s">
        <v>187</v>
      </c>
      <c r="B12" s="187">
        <f>B11/'ОТВЕТЫ УЧАЩИХСЯ'!$E$7*100</f>
        <v>0</v>
      </c>
      <c r="C12" s="187">
        <f>C11/'ОТВЕТЫ УЧАЩИХСЯ'!$E$7*100</f>
        <v>0</v>
      </c>
      <c r="D12" s="187">
        <f>D11/'ОТВЕТЫ УЧАЩИХСЯ'!$E$7*100</f>
        <v>0</v>
      </c>
      <c r="E12" s="187">
        <f>E11/'ОТВЕТЫ УЧАЩИХСЯ'!$E$7*100</f>
        <v>0</v>
      </c>
      <c r="F12" s="187">
        <f>F11/'ОТВЕТЫ УЧАЩИХСЯ'!$E$7*100</f>
        <v>0</v>
      </c>
      <c r="G12" s="187">
        <f>G11/'ОТВЕТЫ УЧАЩИХСЯ'!$E$7*100</f>
        <v>0</v>
      </c>
      <c r="H12" s="187">
        <f>H11/'ОТВЕТЫ УЧАЩИХСЯ'!$E$7*100</f>
        <v>5</v>
      </c>
      <c r="I12" s="123"/>
      <c r="J12" s="123"/>
      <c r="K12" s="123"/>
      <c r="L12" s="123"/>
      <c r="M12" s="123"/>
      <c r="N12" s="123"/>
    </row>
    <row r="13" spans="1:14" x14ac:dyDescent="0.2">
      <c r="A13" s="182"/>
      <c r="B13" s="182"/>
      <c r="C13" s="182"/>
      <c r="D13" s="182"/>
      <c r="E13" s="182"/>
      <c r="F13" s="182"/>
      <c r="G13" s="182"/>
      <c r="H13" s="182"/>
      <c r="I13" s="123"/>
      <c r="J13" s="123"/>
      <c r="K13" s="123"/>
      <c r="L13" s="123"/>
      <c r="M13" s="123"/>
      <c r="N13" s="123"/>
    </row>
    <row r="14" spans="1:14" x14ac:dyDescent="0.2">
      <c r="A14" s="182"/>
      <c r="B14" s="182"/>
      <c r="C14" s="182"/>
      <c r="D14" s="182"/>
      <c r="E14" s="182"/>
      <c r="F14" s="182"/>
      <c r="G14" s="182"/>
      <c r="H14" s="182"/>
      <c r="I14" s="123"/>
      <c r="J14" s="123"/>
      <c r="K14" s="123"/>
      <c r="L14" s="123"/>
      <c r="M14" s="123"/>
      <c r="N14" s="123"/>
    </row>
    <row r="15" spans="1:14" x14ac:dyDescent="0.2">
      <c r="A15" s="182"/>
      <c r="B15" s="182"/>
      <c r="C15" s="182"/>
      <c r="D15" s="182"/>
      <c r="E15" s="182"/>
      <c r="F15" s="182"/>
      <c r="G15" s="182"/>
      <c r="H15" s="182"/>
      <c r="I15" s="123"/>
      <c r="J15" s="123"/>
      <c r="K15" s="123"/>
      <c r="L15" s="123"/>
      <c r="M15" s="123"/>
      <c r="N15" s="123"/>
    </row>
    <row r="16" spans="1:14" x14ac:dyDescent="0.2">
      <c r="A16" s="182"/>
      <c r="B16" s="182"/>
      <c r="C16" s="182"/>
      <c r="D16" s="182"/>
      <c r="E16" s="182"/>
      <c r="F16" s="182"/>
      <c r="G16" s="182"/>
      <c r="H16" s="182"/>
      <c r="I16" s="123"/>
      <c r="J16" s="123"/>
      <c r="K16" s="123"/>
      <c r="L16" s="123"/>
      <c r="M16" s="123"/>
      <c r="N16" s="123"/>
    </row>
    <row r="17" spans="1:14" x14ac:dyDescent="0.2">
      <c r="A17" s="182"/>
      <c r="B17" s="182"/>
      <c r="C17" s="182"/>
      <c r="D17" s="182"/>
      <c r="E17" s="182"/>
      <c r="F17" s="182"/>
      <c r="G17" s="182"/>
      <c r="H17" s="182"/>
      <c r="I17" s="123"/>
      <c r="J17" s="123"/>
      <c r="K17" s="123"/>
      <c r="L17" s="123"/>
      <c r="M17" s="123"/>
      <c r="N17" s="123"/>
    </row>
    <row r="18" spans="1:14" x14ac:dyDescent="0.2">
      <c r="A18" s="182"/>
      <c r="B18" s="182"/>
      <c r="C18" s="182"/>
      <c r="D18" s="182"/>
      <c r="E18" s="182"/>
      <c r="F18" s="182"/>
      <c r="G18" s="182"/>
      <c r="H18" s="182"/>
      <c r="I18" s="123"/>
      <c r="J18" s="123"/>
      <c r="K18" s="123"/>
      <c r="L18" s="123"/>
      <c r="M18" s="123"/>
      <c r="N18" s="123"/>
    </row>
    <row r="19" spans="1:14" x14ac:dyDescent="0.2">
      <c r="A19" s="182"/>
      <c r="B19" s="182"/>
      <c r="C19" s="182"/>
      <c r="D19" s="182"/>
      <c r="E19" s="182"/>
      <c r="F19" s="182"/>
      <c r="G19" s="182"/>
      <c r="H19" s="182"/>
      <c r="I19" s="123"/>
      <c r="J19" s="123"/>
      <c r="K19" s="123"/>
      <c r="L19" s="123"/>
      <c r="M19" s="123"/>
      <c r="N19" s="123"/>
    </row>
    <row r="20" spans="1:14" x14ac:dyDescent="0.2">
      <c r="A20" s="182"/>
      <c r="B20" s="182"/>
      <c r="C20" s="182"/>
      <c r="D20" s="182"/>
      <c r="E20" s="182"/>
      <c r="F20" s="182"/>
      <c r="G20" s="182"/>
      <c r="H20" s="182"/>
      <c r="I20" s="123"/>
      <c r="J20" s="123"/>
      <c r="K20" s="123"/>
      <c r="L20" s="123"/>
      <c r="M20" s="123"/>
      <c r="N20" s="123"/>
    </row>
    <row r="21" spans="1:14" x14ac:dyDescent="0.2">
      <c r="A21" s="182"/>
      <c r="B21" s="182"/>
      <c r="C21" s="182"/>
      <c r="D21" s="182"/>
      <c r="E21" s="182"/>
      <c r="F21" s="182"/>
      <c r="G21" s="182"/>
      <c r="H21" s="182"/>
      <c r="I21" s="123"/>
      <c r="J21" s="123"/>
      <c r="K21" s="123"/>
      <c r="L21" s="123"/>
      <c r="M21" s="123"/>
      <c r="N21" s="123"/>
    </row>
    <row r="22" spans="1:14" x14ac:dyDescent="0.2">
      <c r="A22" s="182"/>
      <c r="B22" s="182"/>
      <c r="C22" s="182"/>
      <c r="D22" s="182"/>
      <c r="E22" s="182"/>
      <c r="F22" s="182"/>
      <c r="G22" s="182"/>
      <c r="H22" s="182"/>
      <c r="I22" s="123"/>
      <c r="J22" s="123"/>
      <c r="K22" s="123"/>
      <c r="L22" s="123"/>
      <c r="M22" s="123"/>
      <c r="N22" s="123"/>
    </row>
    <row r="23" spans="1:14" x14ac:dyDescent="0.2">
      <c r="A23" s="182"/>
      <c r="B23" s="182"/>
      <c r="C23" s="182"/>
      <c r="D23" s="182"/>
      <c r="E23" s="182"/>
      <c r="F23" s="182"/>
      <c r="G23" s="182"/>
      <c r="H23" s="182"/>
      <c r="I23" s="123"/>
      <c r="J23" s="123"/>
      <c r="K23" s="123"/>
      <c r="L23" s="123"/>
      <c r="M23" s="123"/>
      <c r="N23" s="123"/>
    </row>
    <row r="24" spans="1:14" x14ac:dyDescent="0.2">
      <c r="A24" s="182"/>
      <c r="B24" s="182"/>
      <c r="C24" s="182"/>
      <c r="D24" s="182"/>
      <c r="E24" s="182"/>
      <c r="F24" s="182"/>
      <c r="G24" s="182"/>
      <c r="H24" s="182"/>
      <c r="I24" s="123"/>
      <c r="J24" s="123"/>
      <c r="K24" s="123"/>
      <c r="L24" s="123"/>
      <c r="M24" s="123"/>
      <c r="N24" s="123"/>
    </row>
    <row r="25" spans="1:14" x14ac:dyDescent="0.2">
      <c r="A25" s="182"/>
      <c r="B25" s="182"/>
      <c r="C25" s="182"/>
      <c r="D25" s="182"/>
      <c r="E25" s="182"/>
      <c r="F25" s="182"/>
      <c r="G25" s="182"/>
      <c r="H25" s="182"/>
      <c r="I25" s="123"/>
      <c r="J25" s="123"/>
      <c r="K25" s="123"/>
      <c r="L25" s="123"/>
      <c r="M25" s="123"/>
      <c r="N25" s="123"/>
    </row>
    <row r="26" spans="1:14" x14ac:dyDescent="0.2">
      <c r="A26" s="182"/>
      <c r="B26" s="182"/>
      <c r="C26" s="182"/>
      <c r="D26" s="182"/>
      <c r="E26" s="182"/>
      <c r="F26" s="182"/>
      <c r="G26" s="182"/>
      <c r="H26" s="182"/>
      <c r="I26" s="123"/>
      <c r="J26" s="123"/>
      <c r="K26" s="123"/>
      <c r="L26" s="123"/>
      <c r="M26" s="123"/>
      <c r="N26" s="123"/>
    </row>
    <row r="27" spans="1:14" x14ac:dyDescent="0.2">
      <c r="A27" s="182"/>
      <c r="B27" s="182"/>
      <c r="C27" s="182"/>
      <c r="D27" s="182"/>
      <c r="E27" s="182"/>
      <c r="F27" s="182"/>
      <c r="G27" s="182"/>
      <c r="H27" s="182"/>
      <c r="I27" s="123"/>
      <c r="J27" s="123"/>
      <c r="K27" s="123"/>
      <c r="L27" s="123"/>
      <c r="M27" s="123"/>
      <c r="N27" s="123"/>
    </row>
    <row r="28" spans="1:14" x14ac:dyDescent="0.2">
      <c r="A28" s="182"/>
      <c r="B28" s="182"/>
      <c r="C28" s="182"/>
      <c r="D28" s="182"/>
      <c r="E28" s="182"/>
      <c r="F28" s="182"/>
      <c r="G28" s="182"/>
      <c r="H28" s="182"/>
      <c r="I28" s="123"/>
      <c r="J28" s="123"/>
      <c r="K28" s="123"/>
      <c r="L28" s="123"/>
      <c r="M28" s="123"/>
      <c r="N28" s="123"/>
    </row>
    <row r="29" spans="1:14" x14ac:dyDescent="0.2">
      <c r="A29" s="182"/>
      <c r="B29" s="182"/>
      <c r="C29" s="182"/>
      <c r="D29" s="182"/>
      <c r="E29" s="182"/>
      <c r="F29" s="182"/>
      <c r="G29" s="182"/>
      <c r="H29" s="182"/>
      <c r="I29" s="123"/>
      <c r="J29" s="123"/>
      <c r="K29" s="123"/>
      <c r="L29" s="123"/>
      <c r="M29" s="123"/>
      <c r="N29" s="123"/>
    </row>
    <row r="30" spans="1:14" x14ac:dyDescent="0.2">
      <c r="A30" s="182"/>
      <c r="B30" s="182"/>
      <c r="C30" s="182"/>
      <c r="D30" s="182"/>
      <c r="E30" s="182"/>
      <c r="F30" s="182"/>
      <c r="G30" s="182"/>
      <c r="H30" s="182"/>
      <c r="I30" s="123"/>
      <c r="J30" s="123"/>
      <c r="K30" s="123"/>
      <c r="L30" s="123"/>
      <c r="M30" s="123"/>
      <c r="N30" s="123"/>
    </row>
    <row r="31" spans="1:14" x14ac:dyDescent="0.2">
      <c r="A31" s="182"/>
      <c r="B31" s="182"/>
      <c r="C31" s="182"/>
      <c r="D31" s="182"/>
      <c r="E31" s="182"/>
      <c r="F31" s="182"/>
      <c r="G31" s="182"/>
      <c r="H31" s="182"/>
      <c r="I31" s="123"/>
      <c r="J31" s="123"/>
      <c r="K31" s="123"/>
      <c r="L31" s="123"/>
      <c r="M31" s="123"/>
      <c r="N31" s="123"/>
    </row>
    <row r="32" spans="1:14" x14ac:dyDescent="0.2">
      <c r="A32" s="182"/>
      <c r="B32" s="182"/>
      <c r="C32" s="182"/>
      <c r="D32" s="182"/>
      <c r="E32" s="182"/>
      <c r="F32" s="182"/>
      <c r="G32" s="182"/>
      <c r="H32" s="182"/>
      <c r="I32" s="123"/>
      <c r="J32" s="123"/>
      <c r="K32" s="123"/>
      <c r="L32" s="123"/>
      <c r="M32" s="123"/>
      <c r="N32" s="123"/>
    </row>
    <row r="33" spans="1:14" x14ac:dyDescent="0.2">
      <c r="A33" s="182"/>
      <c r="B33" s="182"/>
      <c r="C33" s="182"/>
      <c r="D33" s="182"/>
      <c r="E33" s="182"/>
      <c r="F33" s="182"/>
      <c r="G33" s="182"/>
      <c r="H33" s="182"/>
      <c r="I33" s="123"/>
      <c r="J33" s="123"/>
      <c r="K33" s="123"/>
      <c r="L33" s="123"/>
      <c r="M33" s="123"/>
      <c r="N33" s="123"/>
    </row>
    <row r="34" spans="1:14" x14ac:dyDescent="0.2">
      <c r="A34" s="182"/>
      <c r="B34" s="182"/>
      <c r="C34" s="182"/>
      <c r="D34" s="182"/>
      <c r="E34" s="182"/>
      <c r="F34" s="182"/>
      <c r="G34" s="182"/>
      <c r="H34" s="182"/>
      <c r="I34" s="123"/>
      <c r="J34" s="123"/>
      <c r="K34" s="123"/>
      <c r="L34" s="123"/>
      <c r="M34" s="123"/>
      <c r="N34" s="123"/>
    </row>
    <row r="35" spans="1:14" x14ac:dyDescent="0.2">
      <c r="A35" s="182"/>
      <c r="B35" s="182"/>
      <c r="C35" s="182"/>
      <c r="D35" s="182"/>
      <c r="E35" s="182"/>
      <c r="F35" s="182"/>
      <c r="G35" s="182"/>
      <c r="H35" s="182"/>
      <c r="I35" s="123"/>
      <c r="J35" s="123"/>
      <c r="K35" s="123"/>
      <c r="L35" s="123"/>
      <c r="M35" s="123"/>
      <c r="N35" s="123"/>
    </row>
    <row r="36" spans="1:14" ht="14.25" customHeight="1" x14ac:dyDescent="0.2">
      <c r="A36" s="324"/>
      <c r="B36" s="324"/>
      <c r="C36" s="324"/>
      <c r="D36" s="324"/>
      <c r="E36" s="324"/>
      <c r="F36" s="324"/>
      <c r="G36" s="324"/>
      <c r="H36" s="324"/>
      <c r="I36" s="123"/>
      <c r="J36" s="123"/>
      <c r="K36" s="123"/>
      <c r="L36" s="123"/>
      <c r="M36" s="123"/>
      <c r="N36" s="123"/>
    </row>
    <row r="37" spans="1:14" x14ac:dyDescent="0.2">
      <c r="A37" s="324"/>
      <c r="B37" s="324"/>
      <c r="C37" s="324"/>
      <c r="D37" s="324"/>
      <c r="E37" s="324"/>
      <c r="F37" s="324"/>
      <c r="G37" s="324"/>
      <c r="H37" s="324"/>
      <c r="I37" s="123"/>
      <c r="J37" s="123"/>
      <c r="K37" s="123"/>
      <c r="L37" s="123"/>
      <c r="M37" s="123"/>
      <c r="N37" s="123"/>
    </row>
  </sheetData>
  <sheetProtection password="C62D" sheet="1" objects="1" scenarios="1" selectLockedCells="1" selectUnlockedCells="1"/>
  <mergeCells count="4">
    <mergeCell ref="M2:N2"/>
    <mergeCell ref="A1:M1"/>
    <mergeCell ref="B2:K2"/>
    <mergeCell ref="A4:N4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tabSelected="1" view="pageLayout" topLeftCell="A73" workbookViewId="0">
      <selection activeCell="K11" sqref="K11"/>
    </sheetView>
  </sheetViews>
  <sheetFormatPr defaultRowHeight="12.75" x14ac:dyDescent="0.2"/>
  <cols>
    <col min="1" max="1" width="5" customWidth="1"/>
    <col min="2" max="2" width="38.85546875" customWidth="1"/>
    <col min="3" max="3" width="10" customWidth="1"/>
    <col min="4" max="4" width="8.28515625" customWidth="1"/>
    <col min="5" max="5" width="10.85546875" customWidth="1"/>
    <col min="6" max="6" width="9.7109375" customWidth="1"/>
    <col min="7" max="7" width="13.5703125" customWidth="1"/>
    <col min="8" max="8" width="8.7109375" customWidth="1"/>
    <col min="9" max="9" width="12.28515625" customWidth="1"/>
    <col min="10" max="10" width="9.85546875" customWidth="1"/>
    <col min="11" max="11" width="14" customWidth="1"/>
    <col min="13" max="13" width="10.28515625" bestFit="1" customWidth="1"/>
  </cols>
  <sheetData>
    <row r="1" spans="1:18" ht="15.75" customHeight="1" x14ac:dyDescent="0.25">
      <c r="A1" s="550" t="str">
        <f>Общ!A1:G1</f>
        <v>Результаты выполнения работы по информатике и ИКТ (10 класс, начало 2013/2014)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111"/>
      <c r="M1" s="111"/>
      <c r="N1" s="111"/>
      <c r="O1" s="111"/>
      <c r="P1" s="111"/>
      <c r="Q1" s="111"/>
      <c r="R1" s="111"/>
    </row>
    <row r="2" spans="1:18" ht="24" customHeight="1" x14ac:dyDescent="0.2">
      <c r="A2" s="126" t="s">
        <v>89</v>
      </c>
      <c r="B2" s="528" t="str">
        <f>'СПИСОК КЛАССА'!E3</f>
        <v>МУНИЦИПАЛЬНОЕ ОБЩЕОБРАЗОВАТЕЛЬНОЕ УЧРЕЖДЕНИЕ СРЕДНЯЯ ОБЩЕОБРАЗОВАТЕЛЬНАЯ ШКОЛА № 27</v>
      </c>
      <c r="C2" s="528"/>
      <c r="D2" s="528"/>
      <c r="E2" s="528"/>
      <c r="F2" s="528"/>
      <c r="G2" s="528"/>
      <c r="H2" s="528"/>
      <c r="I2" s="125"/>
      <c r="J2" s="236" t="str">
        <f>'СПИСОК КЛАССА'!J1</f>
        <v>1002</v>
      </c>
      <c r="K2" s="123"/>
      <c r="L2" s="121"/>
    </row>
    <row r="3" spans="1:18" ht="25.5" customHeight="1" x14ac:dyDescent="0.25">
      <c r="A3" s="551" t="s">
        <v>130</v>
      </c>
      <c r="B3" s="551"/>
      <c r="C3" s="122">
        <f>'ОТВЕТЫ УЧАЩИХСЯ'!E7</f>
        <v>20</v>
      </c>
      <c r="D3" s="552"/>
      <c r="E3" s="552"/>
      <c r="F3" s="552"/>
      <c r="G3" s="300"/>
      <c r="H3" s="182"/>
      <c r="I3" s="352"/>
      <c r="J3" s="335"/>
      <c r="K3" s="123"/>
    </row>
    <row r="4" spans="1:18" ht="9" customHeight="1" thickBot="1" x14ac:dyDescent="0.3">
      <c r="A4" s="184"/>
      <c r="B4" s="184"/>
      <c r="C4" s="124"/>
      <c r="D4" s="123"/>
      <c r="E4" s="123"/>
      <c r="F4" s="123"/>
      <c r="G4" s="123"/>
      <c r="H4" s="123"/>
      <c r="I4" s="123"/>
      <c r="J4" s="123"/>
      <c r="K4" s="123"/>
    </row>
    <row r="5" spans="1:18" ht="59.25" customHeight="1" x14ac:dyDescent="0.2">
      <c r="A5" s="538" t="s">
        <v>123</v>
      </c>
      <c r="B5" s="541" t="s">
        <v>166</v>
      </c>
      <c r="C5" s="544" t="s">
        <v>121</v>
      </c>
      <c r="D5" s="547" t="s">
        <v>163</v>
      </c>
      <c r="E5" s="548"/>
      <c r="F5" s="547" t="s">
        <v>164</v>
      </c>
      <c r="G5" s="549"/>
      <c r="H5" s="529" t="s">
        <v>122</v>
      </c>
      <c r="I5" s="301" t="s">
        <v>165</v>
      </c>
      <c r="J5" s="532" t="s">
        <v>164</v>
      </c>
      <c r="K5" s="533"/>
    </row>
    <row r="6" spans="1:18" ht="28.5" customHeight="1" x14ac:dyDescent="0.2">
      <c r="A6" s="539"/>
      <c r="B6" s="542"/>
      <c r="C6" s="545"/>
      <c r="D6" s="534" t="s">
        <v>83</v>
      </c>
      <c r="E6" s="536" t="s">
        <v>229</v>
      </c>
      <c r="F6" s="297" t="s">
        <v>214</v>
      </c>
      <c r="G6" s="127" t="s">
        <v>125</v>
      </c>
      <c r="H6" s="530"/>
      <c r="I6" s="299" t="s">
        <v>92</v>
      </c>
      <c r="J6" s="299" t="s">
        <v>124</v>
      </c>
      <c r="K6" s="353" t="s">
        <v>125</v>
      </c>
    </row>
    <row r="7" spans="1:18" ht="27.75" customHeight="1" thickBot="1" x14ac:dyDescent="0.25">
      <c r="A7" s="539"/>
      <c r="B7" s="553"/>
      <c r="C7" s="554"/>
      <c r="D7" s="535"/>
      <c r="E7" s="534"/>
      <c r="F7" s="341" t="s">
        <v>126</v>
      </c>
      <c r="G7" s="342" t="s">
        <v>126</v>
      </c>
      <c r="H7" s="531"/>
      <c r="I7" s="198" t="s">
        <v>230</v>
      </c>
      <c r="J7" s="198" t="s">
        <v>126</v>
      </c>
      <c r="K7" s="199" t="s">
        <v>126</v>
      </c>
    </row>
    <row r="8" spans="1:18" ht="24.75" customHeight="1" x14ac:dyDescent="0.2">
      <c r="A8" s="355"/>
      <c r="B8" s="356" t="s">
        <v>221</v>
      </c>
      <c r="C8" s="343"/>
      <c r="D8" s="344"/>
      <c r="E8" s="345"/>
      <c r="F8" s="345"/>
      <c r="G8" s="346"/>
      <c r="H8" s="343"/>
      <c r="I8" s="345"/>
      <c r="J8" s="345"/>
      <c r="K8" s="346"/>
    </row>
    <row r="9" spans="1:18" ht="60.75" customHeight="1" x14ac:dyDescent="0.2">
      <c r="A9" s="357" t="s">
        <v>209</v>
      </c>
      <c r="B9" s="358" t="s">
        <v>222</v>
      </c>
      <c r="C9" s="347">
        <v>4</v>
      </c>
      <c r="D9" s="188">
        <f>Результаты_Класс!I17</f>
        <v>19</v>
      </c>
      <c r="E9" s="349">
        <f>D9/'ОТВЕТЫ УЧАЩИХСЯ'!$E$7</f>
        <v>0.95</v>
      </c>
      <c r="F9" s="349">
        <f>Результаты_Класс!I18/'ОТВЕТЫ УЧАЩИХСЯ'!$E$7</f>
        <v>0.05</v>
      </c>
      <c r="G9" s="351">
        <f>Результаты_Класс!I19/'ОТВЕТЫ УЧАЩИХСЯ'!$E$7</f>
        <v>0</v>
      </c>
      <c r="H9" s="347"/>
      <c r="I9" s="188"/>
      <c r="J9" s="188"/>
      <c r="K9" s="348"/>
    </row>
    <row r="10" spans="1:18" ht="45" customHeight="1" thickBot="1" x14ac:dyDescent="0.25">
      <c r="A10" s="367" t="s">
        <v>210</v>
      </c>
      <c r="B10" s="368" t="s">
        <v>223</v>
      </c>
      <c r="C10" s="369">
        <v>5</v>
      </c>
      <c r="D10" s="192">
        <f>Результаты_Класс!J17</f>
        <v>18</v>
      </c>
      <c r="E10" s="350">
        <f>D10/'ОТВЕТЫ УЧАЩИХСЯ'!$E$7</f>
        <v>0.9</v>
      </c>
      <c r="F10" s="350">
        <f>Результаты_Класс!J18/'ОТВЕТЫ УЧАЩИХСЯ'!$E$7</f>
        <v>0.1</v>
      </c>
      <c r="G10" s="370">
        <f>Результаты_Класс!J19/'ОТВЕТЫ УЧАЩИХСЯ'!$E$7</f>
        <v>0</v>
      </c>
      <c r="H10" s="369"/>
      <c r="I10" s="192"/>
      <c r="J10" s="192"/>
      <c r="K10" s="371"/>
    </row>
    <row r="11" spans="1:18" ht="168.75" customHeight="1" thickBot="1" x14ac:dyDescent="0.25">
      <c r="A11" s="380"/>
      <c r="B11" s="381"/>
      <c r="C11" s="382"/>
      <c r="D11" s="382"/>
      <c r="E11" s="383"/>
      <c r="F11" s="383"/>
      <c r="G11" s="383"/>
      <c r="H11" s="382"/>
      <c r="I11" s="382"/>
      <c r="J11" s="382"/>
      <c r="K11" s="382"/>
    </row>
    <row r="12" spans="1:18" ht="45" customHeight="1" x14ac:dyDescent="0.2">
      <c r="A12" s="538" t="s">
        <v>123</v>
      </c>
      <c r="B12" s="541" t="s">
        <v>166</v>
      </c>
      <c r="C12" s="544" t="s">
        <v>121</v>
      </c>
      <c r="D12" s="547" t="s">
        <v>233</v>
      </c>
      <c r="E12" s="548"/>
      <c r="F12" s="547" t="s">
        <v>234</v>
      </c>
      <c r="G12" s="549"/>
      <c r="H12" s="529" t="s">
        <v>122</v>
      </c>
      <c r="I12" s="301" t="s">
        <v>235</v>
      </c>
      <c r="J12" s="532" t="s">
        <v>234</v>
      </c>
      <c r="K12" s="533"/>
    </row>
    <row r="13" spans="1:18" ht="45" customHeight="1" x14ac:dyDescent="0.2">
      <c r="A13" s="539"/>
      <c r="B13" s="542"/>
      <c r="C13" s="545"/>
      <c r="D13" s="534" t="s">
        <v>83</v>
      </c>
      <c r="E13" s="536" t="s">
        <v>231</v>
      </c>
      <c r="F13" s="297" t="s">
        <v>214</v>
      </c>
      <c r="G13" s="127" t="s">
        <v>125</v>
      </c>
      <c r="H13" s="530"/>
      <c r="I13" s="299" t="s">
        <v>92</v>
      </c>
      <c r="J13" s="299" t="s">
        <v>124</v>
      </c>
      <c r="K13" s="353" t="s">
        <v>125</v>
      </c>
    </row>
    <row r="14" spans="1:18" ht="45" customHeight="1" thickBot="1" x14ac:dyDescent="0.25">
      <c r="A14" s="540"/>
      <c r="B14" s="543"/>
      <c r="C14" s="546"/>
      <c r="D14" s="535"/>
      <c r="E14" s="537"/>
      <c r="F14" s="298" t="s">
        <v>126</v>
      </c>
      <c r="G14" s="197" t="s">
        <v>126</v>
      </c>
      <c r="H14" s="531"/>
      <c r="I14" s="198" t="s">
        <v>232</v>
      </c>
      <c r="J14" s="198" t="s">
        <v>126</v>
      </c>
      <c r="K14" s="199" t="s">
        <v>126</v>
      </c>
    </row>
    <row r="15" spans="1:18" ht="22.5" customHeight="1" x14ac:dyDescent="0.2">
      <c r="A15" s="363"/>
      <c r="B15" s="336" t="s">
        <v>216</v>
      </c>
      <c r="C15" s="364"/>
      <c r="D15" s="196"/>
      <c r="E15" s="365"/>
      <c r="F15" s="196"/>
      <c r="G15" s="366"/>
      <c r="H15" s="364"/>
      <c r="I15" s="196"/>
      <c r="J15" s="196"/>
      <c r="K15" s="196"/>
    </row>
    <row r="16" spans="1:18" ht="61.5" customHeight="1" x14ac:dyDescent="0.25">
      <c r="A16" s="337" t="s">
        <v>207</v>
      </c>
      <c r="B16" s="359" t="s">
        <v>213</v>
      </c>
      <c r="C16" s="128" t="s">
        <v>224</v>
      </c>
      <c r="D16" s="188">
        <f>Результаты_Класс!G17+Результаты_Класс!M17+Результаты_Класс!O17</f>
        <v>52</v>
      </c>
      <c r="E16" s="349">
        <f>D16/'ОТВЕТЫ УЧАЩИХСЯ'!$E$7/3</f>
        <v>0.8666666666666667</v>
      </c>
      <c r="F16" s="191">
        <f>(Результаты_Класс!G18+Результаты_Класс!M18+Результаты_Класс!O18)/3/'ОТВЕТЫ УЧАЩИХСЯ'!E7</f>
        <v>0.13333333333333333</v>
      </c>
      <c r="G16" s="193">
        <f>(Результаты_Класс!G19+Результаты_Класс!M19+Результаты_Класс!O19)/3/'ОТВЕТЫ УЧАЩИХСЯ'!E7</f>
        <v>0</v>
      </c>
      <c r="H16" s="128" t="s">
        <v>225</v>
      </c>
      <c r="I16" s="200">
        <f>SUM(Результаты_Класс!S17:U17)/3/'ОТВЕТЫ УЧАЩИХСЯ'!E7</f>
        <v>0.53333333333333333</v>
      </c>
      <c r="J16" s="200">
        <f>SUM(Результаты_Класс!S18:U18)/3/'ОТВЕТЫ УЧАЩИХСЯ'!E7</f>
        <v>0.46666666666666667</v>
      </c>
      <c r="K16" s="200">
        <f>SUM(Результаты_Класс!S19:U19)/3/'ОТВЕТЫ УЧАЩИХСЯ'!E7</f>
        <v>0</v>
      </c>
      <c r="L16" s="189"/>
      <c r="M16" s="189"/>
      <c r="O16" s="130"/>
    </row>
    <row r="17" spans="1:15" ht="78" customHeight="1" x14ac:dyDescent="0.25">
      <c r="A17" s="339" t="s">
        <v>206</v>
      </c>
      <c r="B17" s="360" t="s">
        <v>215</v>
      </c>
      <c r="C17" s="128" t="s">
        <v>226</v>
      </c>
      <c r="D17" s="188">
        <f>Результаты_Класс!F17+Результаты_Класс!K17</f>
        <v>33</v>
      </c>
      <c r="E17" s="349">
        <f>D17/'ОТВЕТЫ УЧАЩИХСЯ'!$E$7/2</f>
        <v>0.82499999999999996</v>
      </c>
      <c r="F17" s="191">
        <f>(Результаты_Класс!F18+Результаты_Класс!K18)/'ОТВЕТЫ УЧАЩИХСЯ'!E7/2</f>
        <v>0.15</v>
      </c>
      <c r="G17" s="193">
        <f>(Результаты_Класс!F19+Результаты_Класс!K19)/'ОТВЕТЫ УЧАЩИХСЯ'!E7/2</f>
        <v>2.5000000000000001E-2</v>
      </c>
      <c r="H17" s="128" t="s">
        <v>227</v>
      </c>
      <c r="I17" s="200">
        <f>SUM(Результаты_Класс!R17,Результаты_Класс!V17)/2/'ОТВЕТЫ УЧАЩИХСЯ'!E7</f>
        <v>0.77500000000000002</v>
      </c>
      <c r="J17" s="200">
        <f>SUM(Результаты_Класс!R18,Результаты_Класс!V18)/2/'ОТВЕТЫ УЧАЩИХСЯ'!E7</f>
        <v>0.2</v>
      </c>
      <c r="K17" s="200">
        <f>SUM(Результаты_Класс!R19,Результаты_Класс!V19)/2/'ОТВЕТЫ УЧАЩИХСЯ'!E7</f>
        <v>2.5000000000000001E-2</v>
      </c>
      <c r="L17" s="189"/>
      <c r="M17" s="57"/>
      <c r="O17" s="130"/>
    </row>
    <row r="18" spans="1:15" ht="30.75" customHeight="1" x14ac:dyDescent="0.25">
      <c r="A18" s="337" t="s">
        <v>217</v>
      </c>
      <c r="B18" s="359" t="s">
        <v>218</v>
      </c>
      <c r="C18" s="128"/>
      <c r="D18" s="188"/>
      <c r="E18" s="349"/>
      <c r="F18" s="191"/>
      <c r="G18" s="193"/>
      <c r="H18" s="128"/>
      <c r="I18" s="200"/>
      <c r="J18" s="200"/>
      <c r="K18" s="129"/>
      <c r="L18" s="189"/>
      <c r="M18" s="57"/>
      <c r="O18" s="130"/>
    </row>
    <row r="19" spans="1:15" ht="49.5" customHeight="1" x14ac:dyDescent="0.25">
      <c r="A19" s="340" t="s">
        <v>208</v>
      </c>
      <c r="B19" s="361" t="s">
        <v>219</v>
      </c>
      <c r="C19" s="128" t="s">
        <v>228</v>
      </c>
      <c r="D19" s="188">
        <f>Результаты_Класс!H17+Результаты_Класс!L17</f>
        <v>36</v>
      </c>
      <c r="E19" s="349">
        <f>D19/'ОТВЕТЫ УЧАЩИХСЯ'!$E$7/2</f>
        <v>0.9</v>
      </c>
      <c r="F19" s="191">
        <f>(Результаты_Класс!H18+Результаты_Класс!L18)/'ОТВЕТЫ УЧАЩИХСЯ'!E7/2</f>
        <v>0.1</v>
      </c>
      <c r="G19" s="193">
        <f>(Результаты_Класс!H19+Результаты_Класс!L19)/'ОТВЕТЫ УЧАЩИХСЯ'!E7/2</f>
        <v>0</v>
      </c>
      <c r="H19" s="128">
        <v>9</v>
      </c>
      <c r="I19" s="200">
        <f>Результаты_Класс!N17/'ОТВЕТЫ УЧАЩИХСЯ'!E7</f>
        <v>0.7</v>
      </c>
      <c r="J19" s="200">
        <f>Результаты_Класс!N18/'ОТВЕТЫ УЧАЩИХСЯ'!E7</f>
        <v>0.3</v>
      </c>
      <c r="K19" s="200">
        <f>Результаты_Класс!N19/'ОТВЕТЫ УЧАЩИХСЯ'!E7</f>
        <v>0</v>
      </c>
      <c r="L19" s="189"/>
      <c r="M19" s="57"/>
      <c r="O19" s="130"/>
    </row>
    <row r="20" spans="1:15" ht="54.75" customHeight="1" thickBot="1" x14ac:dyDescent="0.3">
      <c r="A20" s="338" t="s">
        <v>211</v>
      </c>
      <c r="B20" s="362" t="s">
        <v>220</v>
      </c>
      <c r="C20" s="190">
        <v>11</v>
      </c>
      <c r="D20" s="192">
        <f>Результаты_Класс!P17</f>
        <v>15</v>
      </c>
      <c r="E20" s="350">
        <f>D20/'ОТВЕТЫ УЧАЩИХСЯ'!$E$7</f>
        <v>0.75</v>
      </c>
      <c r="F20" s="194">
        <f>Результаты_Класс!P18/'ОТВЕТЫ УЧАЩИХСЯ'!E7</f>
        <v>0.25</v>
      </c>
      <c r="G20" s="195">
        <f>Результаты_Класс!P19/'ОТВЕТЫ УЧАЩИХСЯ'!E7</f>
        <v>0</v>
      </c>
      <c r="H20" s="190">
        <v>12</v>
      </c>
      <c r="I20" s="354">
        <f>Результаты_Класс!Q17/'ОТВЕТЫ УЧАЩИХСЯ'!E7</f>
        <v>0.65</v>
      </c>
      <c r="J20" s="354">
        <f>Результаты_Класс!Q18/'ОТВЕТЫ УЧАЩИХСЯ'!E7</f>
        <v>0.35</v>
      </c>
      <c r="K20" s="354">
        <f>Результаты_Класс!Q19/'ОТВЕТЫ УЧАЩИХСЯ'!E7</f>
        <v>0</v>
      </c>
      <c r="L20" s="189"/>
      <c r="M20" s="189"/>
    </row>
    <row r="21" spans="1:15" x14ac:dyDescent="0.2">
      <c r="A21" s="123"/>
      <c r="B21" s="123"/>
      <c r="C21" s="123"/>
      <c r="D21" s="123"/>
      <c r="E21" s="123"/>
      <c r="F21" s="123"/>
      <c r="G21" s="123"/>
      <c r="H21" s="123"/>
      <c r="I21" s="384"/>
      <c r="J21" s="123"/>
      <c r="K21" s="123"/>
    </row>
    <row r="22" spans="1:15" x14ac:dyDescent="0.2">
      <c r="A22" s="123"/>
      <c r="B22" s="123"/>
      <c r="C22" s="385"/>
      <c r="D22" s="123"/>
      <c r="E22" s="123"/>
      <c r="F22" s="123"/>
      <c r="G22" s="385"/>
      <c r="H22" s="123"/>
      <c r="I22" s="123"/>
      <c r="J22" s="123"/>
      <c r="K22" s="123"/>
    </row>
    <row r="23" spans="1:15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5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5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</sheetData>
  <sheetProtection password="C62D" sheet="1" objects="1" scenarios="1" selectLockedCells="1" selectUnlockedCells="1"/>
  <mergeCells count="22">
    <mergeCell ref="A1:K1"/>
    <mergeCell ref="B2:H2"/>
    <mergeCell ref="A3:B3"/>
    <mergeCell ref="D3:F3"/>
    <mergeCell ref="A5:A7"/>
    <mergeCell ref="B5:B7"/>
    <mergeCell ref="C5:C7"/>
    <mergeCell ref="D5:E5"/>
    <mergeCell ref="F5:G5"/>
    <mergeCell ref="D6:D7"/>
    <mergeCell ref="E6:E7"/>
    <mergeCell ref="H5:H7"/>
    <mergeCell ref="J5:K5"/>
    <mergeCell ref="H12:H14"/>
    <mergeCell ref="J12:K12"/>
    <mergeCell ref="D13:D14"/>
    <mergeCell ref="E13:E14"/>
    <mergeCell ref="A12:A14"/>
    <mergeCell ref="B12:B14"/>
    <mergeCell ref="C12:C14"/>
    <mergeCell ref="D12:E12"/>
    <mergeCell ref="F12:G1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f>'ОТВЕТЫ УЧАЩИХСЯ'!F21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107"/>
  <sheetViews>
    <sheetView view="pageLayout" topLeftCell="A43" zoomScaleNormal="90" workbookViewId="0">
      <selection activeCell="G44" sqref="G44"/>
    </sheetView>
  </sheetViews>
  <sheetFormatPr defaultRowHeight="12.75" x14ac:dyDescent="0.2"/>
  <cols>
    <col min="1" max="1" width="28.85546875" style="38" customWidth="1"/>
    <col min="2" max="2" width="13.28515625" customWidth="1"/>
    <col min="3" max="3" width="10.85546875" customWidth="1"/>
    <col min="5" max="5" width="12.28515625" customWidth="1"/>
    <col min="7" max="7" width="12" customWidth="1"/>
    <col min="8" max="8" width="19.5703125" customWidth="1"/>
    <col min="9" max="9" width="31.28515625" customWidth="1"/>
    <col min="10" max="10" width="27.85546875" customWidth="1"/>
    <col min="11" max="11" width="37.7109375" customWidth="1"/>
  </cols>
  <sheetData>
    <row r="1" spans="1:8" ht="16.5" thickBot="1" x14ac:dyDescent="0.3">
      <c r="A1" s="18"/>
      <c r="B1" s="20" t="str">
        <f>IF(NOT(ISBLANK('СПИСОК КЛАССА'!F1)),'СПИСОК КЛАССА'!F1,"")</f>
        <v/>
      </c>
      <c r="C1" s="434" t="s">
        <v>0</v>
      </c>
      <c r="D1" s="435"/>
      <c r="E1" s="19" t="str">
        <f>IF(NOT(ISBLANK('СПИСОК КЛАССА'!H1)),'СПИСОК КЛАССА'!H1,"")</f>
        <v>137022</v>
      </c>
      <c r="F1" s="434" t="s">
        <v>1</v>
      </c>
      <c r="G1" s="435"/>
      <c r="H1" s="19" t="str">
        <f>IF(NOT(ISBLANK('СПИСОК КЛАССА'!J1)),'СПИСОК КЛАССА'!J1,"")</f>
        <v>1002</v>
      </c>
    </row>
    <row r="2" spans="1:8" x14ac:dyDescent="0.2">
      <c r="A2" s="22"/>
      <c r="B2" s="21"/>
      <c r="C2" s="21"/>
      <c r="D2" s="21"/>
      <c r="E2" s="21"/>
      <c r="F2" s="21"/>
      <c r="G2" s="21"/>
      <c r="H2" s="21"/>
    </row>
    <row r="3" spans="1:8" ht="13.5" thickBot="1" x14ac:dyDescent="0.25">
      <c r="A3" s="22"/>
      <c r="B3" s="21"/>
      <c r="C3" s="21"/>
      <c r="D3" s="21"/>
      <c r="E3" s="21"/>
      <c r="F3" s="21"/>
      <c r="G3" s="21"/>
      <c r="H3" s="21"/>
    </row>
    <row r="4" spans="1:8" ht="16.5" thickBot="1" x14ac:dyDescent="0.3">
      <c r="A4" s="436" t="s">
        <v>173</v>
      </c>
      <c r="B4" s="437"/>
      <c r="C4" s="437"/>
      <c r="D4" s="437"/>
      <c r="E4" s="437"/>
      <c r="F4" s="437"/>
      <c r="G4" s="437"/>
      <c r="H4" s="438"/>
    </row>
    <row r="5" spans="1:8" ht="6" customHeight="1" thickBot="1" x14ac:dyDescent="0.25">
      <c r="A5" s="23"/>
      <c r="B5" s="24"/>
      <c r="C5" s="25"/>
      <c r="D5" s="25"/>
      <c r="E5" s="25"/>
      <c r="F5" s="25"/>
      <c r="G5" s="25"/>
      <c r="H5" s="26"/>
    </row>
    <row r="6" spans="1:8" ht="18" customHeight="1" thickBot="1" x14ac:dyDescent="0.25">
      <c r="A6" s="23" t="s">
        <v>27</v>
      </c>
      <c r="C6" s="416" t="s">
        <v>278</v>
      </c>
      <c r="D6" s="417"/>
      <c r="E6" s="417"/>
      <c r="F6" s="417"/>
      <c r="G6" s="418"/>
      <c r="H6" s="26"/>
    </row>
    <row r="7" spans="1:8" ht="6" customHeight="1" x14ac:dyDescent="0.2">
      <c r="A7" s="23"/>
      <c r="B7" s="24"/>
      <c r="C7" s="25"/>
      <c r="D7" s="25"/>
      <c r="E7" s="25"/>
      <c r="F7" s="25"/>
      <c r="G7" s="25"/>
      <c r="H7" s="26"/>
    </row>
    <row r="8" spans="1:8" ht="6" customHeight="1" x14ac:dyDescent="0.2">
      <c r="A8" s="27"/>
      <c r="B8" s="28"/>
      <c r="C8" s="29"/>
      <c r="D8" s="29"/>
      <c r="E8" s="29"/>
      <c r="F8" s="29"/>
      <c r="G8" s="29"/>
      <c r="H8" s="30"/>
    </row>
    <row r="9" spans="1:8" ht="6" customHeight="1" thickBot="1" x14ac:dyDescent="0.25">
      <c r="A9" s="23"/>
      <c r="B9" s="24"/>
      <c r="C9" s="25"/>
      <c r="D9" s="25"/>
      <c r="E9" s="25"/>
      <c r="F9" s="25"/>
      <c r="G9" s="25"/>
      <c r="H9" s="26"/>
    </row>
    <row r="10" spans="1:8" ht="20.25" customHeight="1" thickBot="1" x14ac:dyDescent="0.25">
      <c r="A10" s="285" t="s">
        <v>28</v>
      </c>
      <c r="C10" s="416" t="s">
        <v>279</v>
      </c>
      <c r="D10" s="417"/>
      <c r="E10" s="417"/>
      <c r="F10" s="417"/>
      <c r="G10" s="418"/>
      <c r="H10" s="26"/>
    </row>
    <row r="11" spans="1:8" ht="6" customHeight="1" x14ac:dyDescent="0.2">
      <c r="A11" s="285"/>
      <c r="B11" s="24"/>
      <c r="C11" s="16"/>
      <c r="D11" s="16"/>
      <c r="E11" s="16"/>
      <c r="F11" s="16"/>
      <c r="G11" s="25"/>
      <c r="H11" s="26"/>
    </row>
    <row r="12" spans="1:8" ht="6" customHeight="1" x14ac:dyDescent="0.2">
      <c r="A12" s="286"/>
      <c r="B12" s="28"/>
      <c r="C12" s="29"/>
      <c r="D12" s="29"/>
      <c r="E12" s="29"/>
      <c r="F12" s="29"/>
      <c r="G12" s="29"/>
      <c r="H12" s="30"/>
    </row>
    <row r="13" spans="1:8" ht="6" customHeight="1" thickBot="1" x14ac:dyDescent="0.25">
      <c r="A13" s="285"/>
      <c r="B13" s="24"/>
      <c r="C13" s="25"/>
      <c r="D13" s="25"/>
      <c r="E13" s="25"/>
      <c r="F13" s="25"/>
      <c r="G13" s="25"/>
      <c r="H13" s="26"/>
    </row>
    <row r="14" spans="1:8" ht="12" customHeight="1" thickBot="1" x14ac:dyDescent="0.25">
      <c r="A14" s="285" t="s">
        <v>29</v>
      </c>
      <c r="C14" s="416" t="s">
        <v>280</v>
      </c>
      <c r="D14" s="417"/>
      <c r="E14" s="417"/>
      <c r="F14" s="417"/>
      <c r="G14" s="418"/>
      <c r="H14" s="26"/>
    </row>
    <row r="15" spans="1:8" ht="6.75" customHeight="1" thickBot="1" x14ac:dyDescent="0.25">
      <c r="A15" s="285"/>
      <c r="B15" s="21"/>
      <c r="C15" s="31"/>
      <c r="D15" s="32"/>
      <c r="E15" s="32"/>
      <c r="F15" s="32"/>
      <c r="G15" s="32"/>
      <c r="H15" s="26"/>
    </row>
    <row r="16" spans="1:8" ht="36" customHeight="1" thickBot="1" x14ac:dyDescent="0.25">
      <c r="A16" s="285"/>
      <c r="B16" s="21"/>
      <c r="C16" s="416"/>
      <c r="D16" s="417"/>
      <c r="E16" s="417"/>
      <c r="F16" s="417"/>
      <c r="G16" s="418"/>
      <c r="H16" s="26"/>
    </row>
    <row r="17" spans="1:8" ht="6" customHeight="1" x14ac:dyDescent="0.2">
      <c r="A17" s="285"/>
      <c r="B17" s="24"/>
      <c r="C17" s="33"/>
      <c r="D17" s="25"/>
      <c r="E17" s="34"/>
      <c r="F17" s="16"/>
      <c r="G17" s="34"/>
      <c r="H17" s="35"/>
    </row>
    <row r="18" spans="1:8" ht="6" customHeight="1" x14ac:dyDescent="0.2">
      <c r="A18" s="286"/>
      <c r="B18" s="28"/>
      <c r="C18" s="29"/>
      <c r="D18" s="29"/>
      <c r="E18" s="29"/>
      <c r="F18" s="29"/>
      <c r="G18" s="29"/>
      <c r="H18" s="30"/>
    </row>
    <row r="19" spans="1:8" ht="6" customHeight="1" thickBot="1" x14ac:dyDescent="0.25">
      <c r="A19" s="285"/>
      <c r="B19" s="24"/>
      <c r="C19" s="25"/>
      <c r="D19" s="25"/>
      <c r="E19" s="34"/>
      <c r="F19" s="16"/>
      <c r="G19" s="34"/>
      <c r="H19" s="35"/>
    </row>
    <row r="20" spans="1:8" ht="14.25" customHeight="1" thickBot="1" x14ac:dyDescent="0.25">
      <c r="A20" s="285" t="s">
        <v>30</v>
      </c>
      <c r="B20" s="25"/>
      <c r="C20" s="419">
        <v>41544</v>
      </c>
      <c r="D20" s="420"/>
      <c r="E20" s="25"/>
      <c r="F20" s="25"/>
      <c r="G20" s="25"/>
      <c r="H20" s="26"/>
    </row>
    <row r="21" spans="1:8" ht="9" customHeight="1" x14ac:dyDescent="0.2">
      <c r="A21" s="285"/>
      <c r="B21" s="33"/>
      <c r="C21" s="24"/>
      <c r="D21" s="25"/>
      <c r="E21" s="25"/>
      <c r="F21" s="25"/>
      <c r="G21" s="25"/>
      <c r="H21" s="26"/>
    </row>
    <row r="22" spans="1:8" ht="5.25" customHeight="1" x14ac:dyDescent="0.2">
      <c r="A22" s="372"/>
      <c r="B22" s="373"/>
      <c r="C22" s="374"/>
      <c r="D22" s="375"/>
      <c r="E22" s="375"/>
      <c r="F22" s="375"/>
      <c r="G22" s="375"/>
      <c r="H22" s="376"/>
    </row>
    <row r="23" spans="1:8" ht="18" customHeight="1" x14ac:dyDescent="0.2">
      <c r="A23" s="285" t="s">
        <v>31</v>
      </c>
      <c r="B23" s="25"/>
      <c r="C23" s="24" t="s">
        <v>32</v>
      </c>
      <c r="D23" s="25"/>
      <c r="E23" s="24" t="s">
        <v>33</v>
      </c>
      <c r="F23" s="25"/>
      <c r="G23" s="25"/>
      <c r="H23" s="26"/>
    </row>
    <row r="24" spans="1:8" ht="2.25" customHeight="1" thickBot="1" x14ac:dyDescent="0.25">
      <c r="A24" s="285"/>
      <c r="B24" s="25"/>
      <c r="C24" s="25"/>
      <c r="D24" s="25"/>
      <c r="E24" s="25"/>
      <c r="F24" s="25"/>
      <c r="G24" s="25"/>
      <c r="H24" s="26"/>
    </row>
    <row r="25" spans="1:8" ht="12" customHeight="1" thickBot="1" x14ac:dyDescent="0.25">
      <c r="A25" s="287"/>
      <c r="B25" s="39" t="s">
        <v>34</v>
      </c>
      <c r="C25" s="40">
        <v>0.37847222222222227</v>
      </c>
      <c r="D25" s="25"/>
      <c r="E25" s="40">
        <v>0.38541666666666669</v>
      </c>
      <c r="F25" s="25"/>
      <c r="G25" s="25"/>
      <c r="H25" s="26"/>
    </row>
    <row r="26" spans="1:8" ht="6" customHeight="1" thickBot="1" x14ac:dyDescent="0.25">
      <c r="A26" s="285"/>
      <c r="B26" s="41"/>
      <c r="C26" s="25"/>
      <c r="D26" s="25"/>
      <c r="E26" s="25"/>
      <c r="F26" s="25"/>
      <c r="G26" s="25"/>
      <c r="H26" s="26"/>
    </row>
    <row r="27" spans="1:8" ht="12" customHeight="1" thickBot="1" x14ac:dyDescent="0.25">
      <c r="A27" s="287"/>
      <c r="B27" s="39" t="s">
        <v>35</v>
      </c>
      <c r="C27" s="40">
        <v>0.38541666666666669</v>
      </c>
      <c r="D27" s="25"/>
      <c r="E27" s="40">
        <v>0.44097222222222227</v>
      </c>
      <c r="F27" s="25"/>
      <c r="G27" s="25"/>
      <c r="H27" s="26"/>
    </row>
    <row r="28" spans="1:8" ht="6" customHeight="1" x14ac:dyDescent="0.2">
      <c r="A28" s="285"/>
      <c r="B28" s="24"/>
      <c r="C28" s="25"/>
      <c r="D28" s="25"/>
      <c r="E28" s="25"/>
      <c r="F28" s="25"/>
      <c r="G28" s="25"/>
      <c r="H28" s="26"/>
    </row>
    <row r="29" spans="1:8" ht="6" customHeight="1" x14ac:dyDescent="0.2">
      <c r="A29" s="27"/>
      <c r="B29" s="28"/>
      <c r="C29" s="29"/>
      <c r="D29" s="29"/>
      <c r="E29" s="29"/>
      <c r="F29" s="29"/>
      <c r="G29" s="29"/>
      <c r="H29" s="30"/>
    </row>
    <row r="30" spans="1:8" ht="26.25" customHeight="1" x14ac:dyDescent="0.2">
      <c r="A30" s="421" t="s">
        <v>36</v>
      </c>
      <c r="B30" s="429"/>
      <c r="C30" s="429"/>
      <c r="D30" s="429"/>
      <c r="E30" s="429"/>
      <c r="F30" s="429"/>
      <c r="G30" s="429"/>
      <c r="H30" s="430"/>
    </row>
    <row r="31" spans="1:8" ht="7.5" customHeight="1" thickBot="1" x14ac:dyDescent="0.25">
      <c r="A31" s="42"/>
      <c r="B31" s="43"/>
      <c r="C31" s="43"/>
      <c r="D31" s="43"/>
      <c r="E31" s="43"/>
      <c r="F31" s="43"/>
      <c r="G31" s="43"/>
      <c r="H31" s="35"/>
    </row>
    <row r="32" spans="1:8" ht="12" customHeight="1" thickBot="1" x14ac:dyDescent="0.25">
      <c r="A32" s="23"/>
      <c r="B32" s="43"/>
      <c r="C32" s="44" t="s">
        <v>302</v>
      </c>
      <c r="E32" s="43"/>
      <c r="F32" s="43"/>
      <c r="G32" s="25"/>
      <c r="H32" s="26"/>
    </row>
    <row r="33" spans="1:8" ht="12" customHeight="1" thickBot="1" x14ac:dyDescent="0.25">
      <c r="A33" s="23"/>
      <c r="B33" s="43"/>
      <c r="C33" s="43"/>
      <c r="D33" s="43"/>
      <c r="E33" s="43"/>
      <c r="F33" s="43"/>
      <c r="G33" s="25"/>
      <c r="H33" s="26"/>
    </row>
    <row r="34" spans="1:8" ht="71.25" customHeight="1" thickBot="1" x14ac:dyDescent="0.25">
      <c r="A34" s="23"/>
      <c r="B34" s="45" t="s">
        <v>37</v>
      </c>
      <c r="C34" s="431"/>
      <c r="D34" s="432"/>
      <c r="E34" s="432"/>
      <c r="F34" s="432"/>
      <c r="G34" s="433"/>
      <c r="H34" s="26"/>
    </row>
    <row r="35" spans="1:8" ht="6" customHeight="1" x14ac:dyDescent="0.2">
      <c r="A35" s="23"/>
      <c r="B35" s="24"/>
      <c r="C35" s="25"/>
      <c r="D35" s="25"/>
      <c r="E35" s="25"/>
      <c r="F35" s="25"/>
      <c r="G35" s="25"/>
      <c r="H35" s="26"/>
    </row>
    <row r="36" spans="1:8" ht="6" customHeight="1" x14ac:dyDescent="0.2">
      <c r="A36" s="27"/>
      <c r="B36" s="28"/>
      <c r="C36" s="29"/>
      <c r="D36" s="29"/>
      <c r="E36" s="29"/>
      <c r="F36" s="29"/>
      <c r="G36" s="29"/>
      <c r="H36" s="30"/>
    </row>
    <row r="37" spans="1:8" ht="13.5" customHeight="1" x14ac:dyDescent="0.2">
      <c r="A37" s="421" t="s">
        <v>174</v>
      </c>
      <c r="B37" s="422"/>
      <c r="C37" s="422"/>
      <c r="D37" s="422"/>
      <c r="E37" s="422"/>
      <c r="F37" s="422"/>
      <c r="G37" s="422"/>
      <c r="H37" s="423"/>
    </row>
    <row r="38" spans="1:8" ht="8.25" customHeight="1" thickBot="1" x14ac:dyDescent="0.25">
      <c r="A38" s="42"/>
      <c r="B38" s="43"/>
      <c r="C38" s="43"/>
      <c r="D38" s="43"/>
      <c r="E38" s="43"/>
      <c r="F38" s="43"/>
      <c r="G38" s="43"/>
      <c r="H38" s="35"/>
    </row>
    <row r="39" spans="1:8" ht="57" customHeight="1" thickBot="1" x14ac:dyDescent="0.25">
      <c r="A39" s="23"/>
      <c r="B39" s="424" t="s">
        <v>303</v>
      </c>
      <c r="C39" s="425"/>
      <c r="D39" s="425"/>
      <c r="E39" s="425"/>
      <c r="F39" s="426"/>
      <c r="G39" s="25"/>
      <c r="H39" s="26"/>
    </row>
    <row r="40" spans="1:8" ht="6" customHeight="1" x14ac:dyDescent="0.2">
      <c r="A40" s="23"/>
      <c r="B40" s="24"/>
      <c r="C40" s="25"/>
      <c r="D40" s="25"/>
      <c r="E40" s="25"/>
      <c r="F40" s="25"/>
      <c r="G40" s="25"/>
      <c r="H40" s="26"/>
    </row>
    <row r="41" spans="1:8" ht="6" customHeight="1" x14ac:dyDescent="0.2">
      <c r="A41" s="27"/>
      <c r="B41" s="28"/>
      <c r="C41" s="29"/>
      <c r="D41" s="29"/>
      <c r="E41" s="29"/>
      <c r="F41" s="29"/>
      <c r="G41" s="29"/>
      <c r="H41" s="30"/>
    </row>
    <row r="42" spans="1:8" ht="13.5" customHeight="1" x14ac:dyDescent="0.2">
      <c r="A42" s="421" t="s">
        <v>149</v>
      </c>
      <c r="B42" s="422"/>
      <c r="C42" s="422"/>
      <c r="D42" s="422"/>
      <c r="E42" s="422"/>
      <c r="F42" s="422"/>
      <c r="G42" s="422"/>
      <c r="H42" s="423"/>
    </row>
    <row r="43" spans="1:8" ht="8.25" customHeight="1" thickBot="1" x14ac:dyDescent="0.25">
      <c r="A43" s="42"/>
      <c r="B43" s="43"/>
      <c r="C43" s="43"/>
      <c r="D43" s="43"/>
      <c r="E43" s="43"/>
      <c r="F43" s="43"/>
      <c r="G43" s="43"/>
      <c r="H43" s="35"/>
    </row>
    <row r="44" spans="1:8" ht="134.25" customHeight="1" thickBot="1" x14ac:dyDescent="0.25">
      <c r="A44" s="23"/>
      <c r="B44" s="424" t="s">
        <v>304</v>
      </c>
      <c r="C44" s="425"/>
      <c r="D44" s="425"/>
      <c r="E44" s="425"/>
      <c r="F44" s="426"/>
      <c r="G44" s="25"/>
      <c r="H44" s="26"/>
    </row>
    <row r="45" spans="1:8" ht="6" customHeight="1" x14ac:dyDescent="0.2">
      <c r="A45" s="23"/>
      <c r="B45" s="24"/>
      <c r="C45" s="25"/>
      <c r="D45" s="25"/>
      <c r="E45" s="25"/>
      <c r="F45" s="25"/>
      <c r="G45" s="25"/>
      <c r="H45" s="26"/>
    </row>
    <row r="46" spans="1:8" ht="6" customHeight="1" thickBot="1" x14ac:dyDescent="0.25">
      <c r="A46" s="27"/>
      <c r="B46" s="28"/>
      <c r="C46" s="29"/>
      <c r="D46" s="29"/>
      <c r="E46" s="29"/>
      <c r="F46" s="29"/>
      <c r="G46" s="29"/>
      <c r="H46" s="30"/>
    </row>
    <row r="47" spans="1:8" ht="21" customHeight="1" x14ac:dyDescent="0.3">
      <c r="A47" s="427" t="s">
        <v>38</v>
      </c>
      <c r="B47" s="428"/>
      <c r="C47" s="428"/>
      <c r="D47" s="428"/>
      <c r="E47" s="428"/>
      <c r="F47" s="428"/>
      <c r="G47" s="428"/>
      <c r="H47" s="428"/>
    </row>
    <row r="48" spans="1:8" x14ac:dyDescent="0.2">
      <c r="A48" s="22"/>
      <c r="B48" s="21"/>
      <c r="C48" s="21"/>
      <c r="D48" s="21"/>
      <c r="E48" s="21"/>
      <c r="F48" s="21"/>
      <c r="G48" s="21"/>
      <c r="H48" s="21"/>
    </row>
    <row r="49" spans="1:8" x14ac:dyDescent="0.2">
      <c r="A49" s="22"/>
      <c r="B49" s="21"/>
      <c r="C49" s="21"/>
      <c r="D49" s="21"/>
      <c r="E49" s="21"/>
      <c r="F49" s="21"/>
      <c r="G49" s="21"/>
      <c r="H49" s="21"/>
    </row>
    <row r="50" spans="1:8" x14ac:dyDescent="0.2">
      <c r="A50"/>
    </row>
    <row r="51" spans="1:8" x14ac:dyDescent="0.2">
      <c r="A51"/>
    </row>
    <row r="52" spans="1:8" x14ac:dyDescent="0.2">
      <c r="A52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/>
    </row>
    <row r="58" spans="1:8" x14ac:dyDescent="0.2">
      <c r="A58"/>
    </row>
    <row r="59" spans="1:8" x14ac:dyDescent="0.2">
      <c r="A59"/>
    </row>
    <row r="60" spans="1:8" hidden="1" x14ac:dyDescent="0.2">
      <c r="A60"/>
      <c r="B60" t="s">
        <v>40</v>
      </c>
      <c r="C60" t="s">
        <v>41</v>
      </c>
      <c r="D60" t="s">
        <v>39</v>
      </c>
      <c r="E60" t="s">
        <v>42</v>
      </c>
      <c r="F60" t="s">
        <v>43</v>
      </c>
    </row>
    <row r="61" spans="1:8" hidden="1" x14ac:dyDescent="0.2">
      <c r="A61"/>
      <c r="B61" t="s">
        <v>44</v>
      </c>
      <c r="C61" t="s">
        <v>45</v>
      </c>
      <c r="D61" t="s">
        <v>46</v>
      </c>
      <c r="E61" t="s">
        <v>47</v>
      </c>
      <c r="F61" t="s">
        <v>48</v>
      </c>
    </row>
    <row r="62" spans="1:8" hidden="1" x14ac:dyDescent="0.2">
      <c r="A62"/>
      <c r="B62" t="s">
        <v>49</v>
      </c>
      <c r="C62" t="s">
        <v>50</v>
      </c>
      <c r="D62" t="s">
        <v>51</v>
      </c>
      <c r="E62" t="s">
        <v>52</v>
      </c>
      <c r="F62" t="s">
        <v>53</v>
      </c>
    </row>
    <row r="63" spans="1:8" hidden="1" x14ac:dyDescent="0.2">
      <c r="A63"/>
      <c r="B63" t="s">
        <v>54</v>
      </c>
      <c r="C63" t="s">
        <v>55</v>
      </c>
      <c r="D63" t="s">
        <v>56</v>
      </c>
      <c r="E63" t="s">
        <v>57</v>
      </c>
      <c r="F63" t="s">
        <v>58</v>
      </c>
    </row>
    <row r="64" spans="1:8" hidden="1" x14ac:dyDescent="0.2">
      <c r="A64"/>
    </row>
    <row r="65" spans="1:6" hidden="1" x14ac:dyDescent="0.2">
      <c r="A65"/>
    </row>
    <row r="66" spans="1:6" hidden="1" x14ac:dyDescent="0.2">
      <c r="A66"/>
      <c r="B66" t="s">
        <v>59</v>
      </c>
      <c r="D66" t="s">
        <v>60</v>
      </c>
      <c r="E66" t="s">
        <v>61</v>
      </c>
      <c r="F66" t="s">
        <v>62</v>
      </c>
    </row>
    <row r="67" spans="1:6" hidden="1" x14ac:dyDescent="0.2">
      <c r="A67"/>
      <c r="B67" t="s">
        <v>63</v>
      </c>
      <c r="D67" t="s">
        <v>64</v>
      </c>
      <c r="E67" t="s">
        <v>65</v>
      </c>
      <c r="F67" t="s">
        <v>66</v>
      </c>
    </row>
    <row r="68" spans="1:6" hidden="1" x14ac:dyDescent="0.2">
      <c r="A68"/>
    </row>
    <row r="69" spans="1:6" x14ac:dyDescent="0.2">
      <c r="A69"/>
    </row>
    <row r="70" spans="1:6" x14ac:dyDescent="0.2">
      <c r="A70"/>
    </row>
    <row r="71" spans="1:6" x14ac:dyDescent="0.2">
      <c r="A71"/>
    </row>
    <row r="72" spans="1:6" x14ac:dyDescent="0.2">
      <c r="A72"/>
    </row>
    <row r="73" spans="1:6" x14ac:dyDescent="0.2">
      <c r="A73"/>
    </row>
    <row r="74" spans="1:6" x14ac:dyDescent="0.2">
      <c r="A74"/>
    </row>
    <row r="75" spans="1:6" x14ac:dyDescent="0.2">
      <c r="A75"/>
    </row>
    <row r="76" spans="1:6" x14ac:dyDescent="0.2">
      <c r="A76"/>
    </row>
    <row r="77" spans="1:6" x14ac:dyDescent="0.2">
      <c r="A77"/>
    </row>
    <row r="78" spans="1:6" x14ac:dyDescent="0.2">
      <c r="A78"/>
    </row>
    <row r="79" spans="1:6" x14ac:dyDescent="0.2">
      <c r="A79"/>
    </row>
    <row r="80" spans="1:6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</sheetData>
  <sheetProtection selectLockedCells="1"/>
  <protectedRanges>
    <protectedRange sqref="C32 C34 B39 B44" name="Диапазон9"/>
    <protectedRange sqref="C25 E25 C27 E27" name="Диапазон8"/>
    <protectedRange sqref="C20" name="Диапазон7"/>
    <protectedRange sqref="C16" name="Диапазон6"/>
    <protectedRange sqref="C14" name="Диапазон5"/>
    <protectedRange sqref="C10" name="Диапазон4"/>
    <protectedRange sqref="C6" name="Диапазон3"/>
  </protectedRanges>
  <customSheetViews>
    <customSheetView guid="{BFE542F4-8A0C-4C42-A5CA-C7B0ACF2717E}" scale="85" hiddenRows="1">
      <selection activeCell="AA6" sqref="AA6"/>
      <pageMargins left="0.35433070866141736" right="0.35433070866141736" top="0.97395833333333337" bottom="0.39370078740157483" header="0.51181102362204722" footer="0.51181102362204722"/>
      <pageSetup paperSize="9" scale="85" fitToWidth="0" fitToHeight="0" orientation="portrait" verticalDpi="0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5">
    <mergeCell ref="C1:D1"/>
    <mergeCell ref="F1:G1"/>
    <mergeCell ref="A4:H4"/>
    <mergeCell ref="C6:G6"/>
    <mergeCell ref="C10:G10"/>
    <mergeCell ref="A47:H47"/>
    <mergeCell ref="A30:H30"/>
    <mergeCell ref="C34:G34"/>
    <mergeCell ref="A37:H37"/>
    <mergeCell ref="B39:F39"/>
    <mergeCell ref="C14:G14"/>
    <mergeCell ref="C16:G16"/>
    <mergeCell ref="C20:D20"/>
    <mergeCell ref="A42:H42"/>
    <mergeCell ref="B44:F44"/>
  </mergeCells>
  <phoneticPr fontId="0" type="noConversion"/>
  <conditionalFormatting sqref="C6 C10 C14 B1:C1 H1 E1:F1 E27 B39:F39 C32 C20 C25 C27 E25 B44:F44">
    <cfRule type="expression" dxfId="7" priority="1" stopIfTrue="1">
      <formula>ISBLANK(B1)</formula>
    </cfRule>
  </conditionalFormatting>
  <conditionalFormatting sqref="C16:G16">
    <cfRule type="expression" dxfId="6" priority="2" stopIfTrue="1">
      <formula>AND(ISBLANK(C16),C14="Другое. Запишите, пожалуйста:")</formula>
    </cfRule>
  </conditionalFormatting>
  <conditionalFormatting sqref="C34:G34">
    <cfRule type="expression" dxfId="5" priority="3" stopIfTrue="1">
      <formula>AND(ISBLANK(C34),C32="ДА")</formula>
    </cfRule>
  </conditionalFormatting>
  <dataValidations xWindow="447" yWindow="682" count="16">
    <dataValidation type="whole" allowBlank="1" showInputMessage="1" showErrorMessage="1" promptTitle="Число учащихся в классе" prompt="Введите количество учащихся в классе" sqref="B17">
      <formula1>1</formula1>
      <formula2>40</formula2>
    </dataValidation>
    <dataValidation allowBlank="1" showInputMessage="1" showErrorMessage="1" promptTitle="ФИО школьного координатора" prompt=" " sqref="C6:G6"/>
    <dataValidation allowBlank="1" showInputMessage="1" showErrorMessage="1" promptTitle="ФИО проводящего тестирование" prompt="ФИО лица, проводящего тестирование" sqref="C10:G10"/>
    <dataValidation type="list" allowBlank="1" showInputMessage="1" showErrorMessage="1" promptTitle="Статус проводящего тестирование" prompt=" " sqref="C14:G14">
      <formula1>"Учитель (не работающий с тестируемыми),Учитель (ведущий занятия с тестируемыми),Другое. Запишите пожалуйста:"</formula1>
    </dataValidation>
    <dataValidation allowBlank="1" showErrorMessage="1" sqref="A15:B16 C15:G15"/>
    <dataValidation allowBlank="1" showInputMessage="1" showErrorMessage="1" promptTitle="Другой статус" prompt=" " sqref="C16:G16"/>
    <dataValidation type="date" allowBlank="1" showInputMessage="1" showErrorMessage="1" promptTitle="Дата проведения тестирования" prompt="Введите дату в формате ДД.ММ.ГГ (например, 21.09.13)" sqref="C20:D20">
      <formula1>41518</formula1>
      <formula2>41577</formula2>
    </dataValidation>
    <dataValidation allowBlank="1" showInputMessage="1" showErrorMessage="1" promptTitle="Начало" prompt="Введите время начала организационной части в формате ЧЧ:ММ (например, 9:20)" sqref="C25"/>
    <dataValidation allowBlank="1" showInputMessage="1" showErrorMessage="1" promptTitle="Начало" prompt="Введите время начала выполнения работы в формате ЧЧ:ММ (например, 9:20)" sqref="C27"/>
    <dataValidation allowBlank="1" showInputMessage="1" showErrorMessage="1" promptTitle="Конец" prompt="Введите время окончания организационной части в формате ЧЧ:ММ (например, 9:20)" sqref="E25"/>
    <dataValidation allowBlank="1" showInputMessage="1" showErrorMessage="1" promptTitle="Конец" prompt="Введите время окончания выполнения работы в формате ЧЧ:ММ (например, 9:20)" sqref="E27"/>
    <dataValidation type="list" allowBlank="1" showInputMessage="1" showErrorMessage="1" promptTitle=" " prompt="Выберите один из вариантов ответа" sqref="C32">
      <formula1>"НЕТ,ДА"</formula1>
    </dataValidation>
    <dataValidation allowBlank="1" showInputMessage="1" showErrorMessage="1" promptTitle="Пояснение" prompt="Если у учащихся возникли проблемы, поясните" sqref="C34:G34"/>
    <dataValidation allowBlank="1" showInputMessage="1" showErrorMessage="1" promptTitle="Номера вариантов и заданий" prompt=" " sqref="B39:F39"/>
    <dataValidation allowBlank="1" showInputMessage="1" showErrorMessage="1" promptTitle="Предложения" prompt=" " sqref="B44:F44"/>
    <dataValidation type="list" allowBlank="1" showInputMessage="1" showErrorMessage="1" sqref="B7 B35 B45 B40 B11">
      <formula1>#REF!</formula1>
    </dataValidation>
  </dataValidations>
  <pageMargins left="0.35433070866141736" right="0.35433070866141736" top="0.97395833333333337" bottom="0.39370078740157483" header="0.51181102362204722" footer="0.51181102362204722"/>
  <pageSetup paperSize="9" scale="85" fitToWidth="0" fitToHeight="0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95"/>
  <sheetViews>
    <sheetView view="pageLayout" topLeftCell="A10" workbookViewId="0">
      <selection activeCell="D36" sqref="D36"/>
    </sheetView>
  </sheetViews>
  <sheetFormatPr defaultRowHeight="12.75" x14ac:dyDescent="0.2"/>
  <cols>
    <col min="1" max="1" width="28.85546875" style="38" customWidth="1"/>
    <col min="2" max="2" width="13.28515625" customWidth="1"/>
    <col min="3" max="3" width="10.85546875" customWidth="1"/>
    <col min="5" max="5" width="16.5703125" customWidth="1"/>
    <col min="7" max="7" width="12" customWidth="1"/>
    <col min="8" max="8" width="14.85546875" customWidth="1"/>
    <col min="10" max="10" width="13.42578125" customWidth="1"/>
    <col min="16" max="16" width="12.42578125" customWidth="1"/>
    <col min="17" max="17" width="58.140625" customWidth="1"/>
    <col min="18" max="18" width="44.5703125" customWidth="1"/>
    <col min="19" max="19" width="31.28515625" customWidth="1"/>
    <col min="20" max="20" width="27.85546875" customWidth="1"/>
    <col min="21" max="21" width="37.7109375" customWidth="1"/>
  </cols>
  <sheetData>
    <row r="1" spans="1:8" ht="6.75" customHeight="1" thickBot="1" x14ac:dyDescent="0.25">
      <c r="A1" s="152"/>
      <c r="B1" s="123"/>
      <c r="C1" s="123"/>
      <c r="D1" s="123"/>
      <c r="E1" s="123"/>
      <c r="F1" s="123"/>
      <c r="G1" s="123"/>
      <c r="H1" s="123"/>
    </row>
    <row r="2" spans="1:8" ht="15.75" customHeight="1" thickBot="1" x14ac:dyDescent="0.3">
      <c r="A2" s="56"/>
      <c r="B2" s="20"/>
      <c r="C2" s="434" t="s">
        <v>0</v>
      </c>
      <c r="D2" s="435"/>
      <c r="E2" s="19" t="str">
        <f>IF(NOT(ISBLANK('СПИСОК КЛАССА'!H1)),'СПИСОК КЛАССА'!H1,"")</f>
        <v>137022</v>
      </c>
      <c r="F2" s="434" t="s">
        <v>1</v>
      </c>
      <c r="G2" s="435"/>
      <c r="H2" s="19" t="str">
        <f>IF(NOT(ISBLANK('СПИСОК КЛАССА'!J1)),'СПИСОК КЛАССА'!J1,"")</f>
        <v>1002</v>
      </c>
    </row>
    <row r="3" spans="1:8" ht="7.5" customHeight="1" x14ac:dyDescent="0.2">
      <c r="A3" s="22"/>
      <c r="B3" s="21"/>
      <c r="C3" s="21"/>
      <c r="D3" s="21"/>
      <c r="E3" s="21"/>
      <c r="F3" s="21"/>
      <c r="G3" s="21"/>
      <c r="H3" s="21"/>
    </row>
    <row r="4" spans="1:8" ht="6.75" customHeight="1" thickBot="1" x14ac:dyDescent="0.25">
      <c r="A4" s="22"/>
      <c r="B4" s="21"/>
      <c r="C4" s="21"/>
      <c r="D4" s="21"/>
      <c r="E4" s="21"/>
      <c r="F4" s="21"/>
      <c r="G4" s="21"/>
      <c r="H4" s="21"/>
    </row>
    <row r="5" spans="1:8" ht="16.5" thickBot="1" x14ac:dyDescent="0.3">
      <c r="A5" s="436" t="s">
        <v>67</v>
      </c>
      <c r="B5" s="437"/>
      <c r="C5" s="437"/>
      <c r="D5" s="437"/>
      <c r="E5" s="437"/>
      <c r="F5" s="437"/>
      <c r="G5" s="437"/>
      <c r="H5" s="438"/>
    </row>
    <row r="6" spans="1:8" ht="9" customHeight="1" thickBot="1" x14ac:dyDescent="0.25">
      <c r="A6" s="23"/>
      <c r="B6" s="25"/>
      <c r="C6" s="25"/>
      <c r="D6" s="25"/>
      <c r="E6" s="25"/>
      <c r="F6" s="25"/>
      <c r="G6" s="25"/>
      <c r="H6" s="26"/>
    </row>
    <row r="7" spans="1:8" ht="16.5" thickBot="1" x14ac:dyDescent="0.25">
      <c r="A7" s="23" t="s">
        <v>68</v>
      </c>
      <c r="B7" s="19" t="str">
        <f>IF(NOT(ISBLANK('СПИСОК КЛАССА'!J1)),'СПИСОК КЛАССА'!J1,"")</f>
        <v>1002</v>
      </c>
      <c r="C7" s="46"/>
      <c r="D7" s="33"/>
      <c r="E7" s="25"/>
      <c r="F7" s="25"/>
      <c r="G7" s="25"/>
      <c r="H7" s="26"/>
    </row>
    <row r="8" spans="1:8" ht="8.25" customHeight="1" x14ac:dyDescent="0.2">
      <c r="A8" s="23"/>
      <c r="B8" s="47"/>
      <c r="C8" s="25"/>
      <c r="D8" s="25"/>
      <c r="E8" s="25"/>
      <c r="F8" s="25"/>
      <c r="G8" s="25"/>
      <c r="H8" s="26"/>
    </row>
    <row r="9" spans="1:8" ht="6" customHeight="1" x14ac:dyDescent="0.2">
      <c r="A9" s="27"/>
      <c r="B9" s="28"/>
      <c r="C9" s="29"/>
      <c r="D9" s="29"/>
      <c r="E9" s="29"/>
      <c r="F9" s="29"/>
      <c r="G9" s="29"/>
      <c r="H9" s="30"/>
    </row>
    <row r="10" spans="1:8" ht="6" customHeight="1" thickBot="1" x14ac:dyDescent="0.25">
      <c r="A10" s="23"/>
      <c r="B10" s="24"/>
      <c r="C10" s="25"/>
      <c r="D10" s="25"/>
      <c r="E10" s="25"/>
      <c r="F10" s="25"/>
      <c r="G10" s="25"/>
      <c r="H10" s="26"/>
    </row>
    <row r="11" spans="1:8" ht="15.75" customHeight="1" thickBot="1" x14ac:dyDescent="0.25">
      <c r="A11" s="23" t="s">
        <v>69</v>
      </c>
      <c r="B11" s="44" t="s">
        <v>281</v>
      </c>
      <c r="C11" s="25"/>
      <c r="D11" s="25"/>
      <c r="E11" s="25"/>
      <c r="F11" s="25"/>
      <c r="G11" s="25"/>
      <c r="H11" s="26"/>
    </row>
    <row r="12" spans="1:8" ht="6.75" customHeight="1" x14ac:dyDescent="0.2">
      <c r="A12" s="23"/>
      <c r="B12" s="24"/>
      <c r="C12" s="25"/>
      <c r="D12" s="25"/>
      <c r="E12" s="25"/>
      <c r="F12" s="25"/>
      <c r="G12" s="25"/>
      <c r="H12" s="26"/>
    </row>
    <row r="13" spans="1:8" ht="6" customHeight="1" x14ac:dyDescent="0.2">
      <c r="A13" s="27"/>
      <c r="B13" s="28"/>
      <c r="C13" s="29"/>
      <c r="D13" s="29"/>
      <c r="E13" s="29"/>
      <c r="F13" s="29"/>
      <c r="G13" s="29"/>
      <c r="H13" s="30"/>
    </row>
    <row r="14" spans="1:8" ht="6.75" customHeight="1" thickBot="1" x14ac:dyDescent="0.25">
      <c r="A14" s="23"/>
      <c r="B14" s="24"/>
      <c r="C14" s="25"/>
      <c r="D14" s="25"/>
      <c r="E14" s="25"/>
      <c r="F14" s="25"/>
      <c r="G14" s="25"/>
      <c r="H14" s="26"/>
    </row>
    <row r="15" spans="1:8" ht="16.5" customHeight="1" thickBot="1" x14ac:dyDescent="0.25">
      <c r="A15" s="23" t="s">
        <v>70</v>
      </c>
      <c r="B15" s="416" t="s">
        <v>96</v>
      </c>
      <c r="C15" s="442"/>
      <c r="D15" s="442"/>
      <c r="E15" s="417"/>
      <c r="F15" s="418"/>
      <c r="G15" s="25"/>
      <c r="H15" s="26"/>
    </row>
    <row r="16" spans="1:8" ht="6.75" customHeight="1" x14ac:dyDescent="0.2">
      <c r="A16" s="23"/>
      <c r="B16" s="24"/>
      <c r="C16" s="16"/>
      <c r="D16" s="16"/>
      <c r="E16" s="16"/>
      <c r="F16" s="16"/>
      <c r="G16" s="25"/>
      <c r="H16" s="26"/>
    </row>
    <row r="17" spans="1:15" ht="6" customHeight="1" x14ac:dyDescent="0.2">
      <c r="A17" s="27"/>
      <c r="B17" s="28"/>
      <c r="C17" s="29"/>
      <c r="D17" s="29"/>
      <c r="E17" s="29"/>
      <c r="F17" s="29"/>
      <c r="G17" s="29"/>
      <c r="H17" s="30"/>
    </row>
    <row r="18" spans="1:15" ht="7.5" customHeight="1" thickBot="1" x14ac:dyDescent="0.25">
      <c r="A18" s="23"/>
      <c r="B18" s="24"/>
      <c r="C18" s="25"/>
      <c r="D18" s="25"/>
      <c r="E18" s="25"/>
      <c r="F18" s="25"/>
      <c r="G18" s="25"/>
      <c r="H18" s="26"/>
    </row>
    <row r="19" spans="1:15" ht="14.25" customHeight="1" thickBot="1" x14ac:dyDescent="0.25">
      <c r="A19" s="23" t="s">
        <v>71</v>
      </c>
      <c r="B19" s="44">
        <v>45</v>
      </c>
      <c r="C19" s="25" t="s">
        <v>72</v>
      </c>
      <c r="D19" s="25"/>
      <c r="E19" s="34"/>
      <c r="F19" s="16"/>
      <c r="G19" s="34"/>
      <c r="H19" s="35"/>
      <c r="I19" s="37"/>
      <c r="J19" s="37"/>
      <c r="K19" s="37"/>
      <c r="L19" s="37"/>
      <c r="M19" s="37"/>
      <c r="N19" s="37"/>
      <c r="O19" s="37"/>
    </row>
    <row r="20" spans="1:15" ht="6.75" customHeight="1" x14ac:dyDescent="0.2">
      <c r="A20" s="23"/>
      <c r="B20" s="24"/>
      <c r="C20" s="33"/>
      <c r="D20" s="25"/>
      <c r="E20" s="34"/>
      <c r="F20" s="16"/>
      <c r="G20" s="34"/>
      <c r="H20" s="35"/>
      <c r="I20" s="37"/>
      <c r="J20" s="37"/>
      <c r="K20" s="37"/>
      <c r="L20" s="37"/>
      <c r="M20" s="37"/>
      <c r="N20" s="37"/>
      <c r="O20" s="37"/>
    </row>
    <row r="21" spans="1:15" ht="6" customHeight="1" x14ac:dyDescent="0.2">
      <c r="A21" s="27"/>
      <c r="B21" s="28"/>
      <c r="C21" s="29"/>
      <c r="D21" s="29"/>
      <c r="E21" s="29"/>
      <c r="F21" s="29"/>
      <c r="G21" s="29"/>
      <c r="H21" s="30"/>
    </row>
    <row r="22" spans="1:15" ht="7.5" customHeight="1" thickBot="1" x14ac:dyDescent="0.25">
      <c r="A22" s="23"/>
      <c r="B22" s="24"/>
      <c r="C22" s="25"/>
      <c r="D22" s="25"/>
      <c r="E22" s="25"/>
      <c r="F22" s="25"/>
      <c r="G22" s="25"/>
      <c r="H22" s="26"/>
    </row>
    <row r="23" spans="1:15" ht="16.5" customHeight="1" thickBot="1" x14ac:dyDescent="0.25">
      <c r="A23" s="23" t="s">
        <v>73</v>
      </c>
      <c r="B23" s="44">
        <v>20</v>
      </c>
      <c r="C23" s="25"/>
      <c r="D23" s="25"/>
      <c r="E23" s="34"/>
      <c r="F23" s="16"/>
      <c r="G23" s="34"/>
      <c r="H23" s="35"/>
      <c r="I23" s="37"/>
      <c r="J23" s="37"/>
      <c r="K23" s="37"/>
      <c r="L23" s="37"/>
      <c r="M23" s="37"/>
      <c r="N23" s="37"/>
      <c r="O23" s="37"/>
    </row>
    <row r="24" spans="1:15" ht="6.75" customHeight="1" x14ac:dyDescent="0.2">
      <c r="A24" s="23"/>
      <c r="B24" s="24"/>
      <c r="C24" s="33"/>
      <c r="D24" s="25"/>
      <c r="E24" s="34"/>
      <c r="F24" s="16"/>
      <c r="G24" s="34"/>
      <c r="H24" s="35"/>
      <c r="I24" s="37"/>
      <c r="J24" s="37"/>
      <c r="K24" s="37"/>
      <c r="L24" s="37"/>
      <c r="M24" s="37"/>
      <c r="N24" s="37"/>
      <c r="O24" s="37"/>
    </row>
    <row r="25" spans="1:15" ht="6" customHeight="1" x14ac:dyDescent="0.2">
      <c r="A25" s="27"/>
      <c r="B25" s="28"/>
      <c r="C25" s="29"/>
      <c r="D25" s="29"/>
      <c r="E25" s="29"/>
      <c r="F25" s="29"/>
      <c r="G25" s="29"/>
      <c r="H25" s="30"/>
    </row>
    <row r="26" spans="1:15" ht="8.25" customHeight="1" thickBot="1" x14ac:dyDescent="0.25">
      <c r="A26" s="23"/>
      <c r="B26" s="24"/>
      <c r="C26" s="25"/>
      <c r="D26" s="25"/>
      <c r="E26" s="34"/>
      <c r="F26" s="16"/>
      <c r="G26" s="34"/>
      <c r="H26" s="35"/>
      <c r="I26" s="37"/>
      <c r="J26" s="37"/>
      <c r="K26" s="37"/>
      <c r="L26" s="37"/>
      <c r="M26" s="37"/>
      <c r="N26" s="37"/>
      <c r="O26" s="37"/>
    </row>
    <row r="27" spans="1:15" ht="14.25" customHeight="1" thickBot="1" x14ac:dyDescent="0.25">
      <c r="A27" s="23" t="s">
        <v>175</v>
      </c>
      <c r="B27" s="25"/>
      <c r="C27" s="44">
        <v>4</v>
      </c>
      <c r="D27" s="25"/>
      <c r="E27" s="25"/>
      <c r="F27" s="25"/>
      <c r="G27" s="25"/>
      <c r="H27" s="26"/>
    </row>
    <row r="28" spans="1:15" ht="7.5" customHeight="1" x14ac:dyDescent="0.2">
      <c r="A28" s="23"/>
      <c r="B28" s="33"/>
      <c r="C28" s="24"/>
      <c r="D28" s="25"/>
      <c r="E28" s="25"/>
      <c r="F28" s="25"/>
      <c r="G28" s="25"/>
      <c r="H28" s="26"/>
    </row>
    <row r="29" spans="1:15" ht="6" customHeight="1" x14ac:dyDescent="0.2">
      <c r="A29" s="27"/>
      <c r="B29" s="28"/>
      <c r="C29" s="29"/>
      <c r="D29" s="29"/>
      <c r="E29" s="29"/>
      <c r="F29" s="29"/>
      <c r="G29" s="29"/>
      <c r="H29" s="30"/>
    </row>
    <row r="30" spans="1:15" x14ac:dyDescent="0.2">
      <c r="A30" s="23" t="s">
        <v>176</v>
      </c>
      <c r="B30" s="25"/>
      <c r="C30" s="25"/>
      <c r="D30" s="25"/>
      <c r="E30" s="25"/>
      <c r="F30" s="25"/>
      <c r="G30" s="25"/>
      <c r="H30" s="26"/>
    </row>
    <row r="31" spans="1:15" ht="5.25" customHeight="1" thickBot="1" x14ac:dyDescent="0.25">
      <c r="A31" s="23"/>
      <c r="B31" s="25"/>
      <c r="C31" s="25"/>
      <c r="D31" s="25"/>
      <c r="E31" s="25"/>
      <c r="F31" s="25"/>
      <c r="G31" s="25"/>
      <c r="H31" s="26"/>
    </row>
    <row r="32" spans="1:15" ht="33" customHeight="1" thickBot="1" x14ac:dyDescent="0.25">
      <c r="A32" s="23"/>
      <c r="B32" s="439" t="s">
        <v>283</v>
      </c>
      <c r="C32" s="440"/>
      <c r="D32" s="440"/>
      <c r="E32" s="440"/>
      <c r="F32" s="441"/>
      <c r="G32" s="25"/>
      <c r="H32" s="26"/>
    </row>
    <row r="33" spans="1:8" ht="6" customHeight="1" x14ac:dyDescent="0.2">
      <c r="A33" s="23"/>
      <c r="B33" s="24"/>
      <c r="C33" s="25"/>
      <c r="D33" s="25"/>
      <c r="E33" s="25"/>
      <c r="F33" s="25"/>
      <c r="G33" s="25"/>
      <c r="H33" s="26"/>
    </row>
    <row r="34" spans="1:8" ht="6" customHeight="1" x14ac:dyDescent="0.2">
      <c r="A34" s="27"/>
      <c r="B34" s="28"/>
      <c r="C34" s="29"/>
      <c r="D34" s="29"/>
      <c r="E34" s="29"/>
      <c r="F34" s="29"/>
      <c r="G34" s="29"/>
      <c r="H34" s="30"/>
    </row>
    <row r="35" spans="1:8" ht="6" customHeight="1" thickBot="1" x14ac:dyDescent="0.25">
      <c r="A35" s="23"/>
      <c r="B35" s="24"/>
      <c r="C35" s="25"/>
      <c r="D35" s="25"/>
      <c r="E35" s="25"/>
      <c r="F35" s="25"/>
      <c r="G35" s="25"/>
      <c r="H35" s="26"/>
    </row>
    <row r="36" spans="1:8" ht="17.25" customHeight="1" thickBot="1" x14ac:dyDescent="0.25">
      <c r="A36" s="23" t="s">
        <v>76</v>
      </c>
      <c r="B36" s="44">
        <v>40</v>
      </c>
      <c r="C36" s="25" t="s">
        <v>74</v>
      </c>
      <c r="D36" s="25"/>
      <c r="E36" s="25"/>
      <c r="F36" s="25"/>
      <c r="G36" s="25"/>
      <c r="H36" s="26"/>
    </row>
    <row r="37" spans="1:8" ht="6" customHeight="1" x14ac:dyDescent="0.2">
      <c r="A37" s="23"/>
      <c r="B37" s="24"/>
      <c r="C37" s="25"/>
      <c r="D37" s="25"/>
      <c r="E37" s="25"/>
      <c r="F37" s="25"/>
      <c r="G37" s="25"/>
      <c r="H37" s="26"/>
    </row>
    <row r="38" spans="1:8" ht="6" customHeight="1" x14ac:dyDescent="0.2">
      <c r="A38" s="27"/>
      <c r="B38" s="28"/>
      <c r="C38" s="29"/>
      <c r="D38" s="29"/>
      <c r="E38" s="29"/>
      <c r="F38" s="29"/>
      <c r="G38" s="29"/>
      <c r="H38" s="30"/>
    </row>
    <row r="39" spans="1:8" ht="6" customHeight="1" thickBot="1" x14ac:dyDescent="0.25">
      <c r="A39" s="23"/>
      <c r="B39" s="24"/>
      <c r="C39" s="25"/>
      <c r="D39" s="25"/>
      <c r="E39" s="25"/>
      <c r="F39" s="25"/>
      <c r="G39" s="25"/>
      <c r="H39" s="26"/>
    </row>
    <row r="40" spans="1:8" ht="18" customHeight="1" thickBot="1" x14ac:dyDescent="0.25">
      <c r="A40" s="23" t="s">
        <v>79</v>
      </c>
      <c r="B40" s="44" t="s">
        <v>282</v>
      </c>
      <c r="C40" s="25"/>
      <c r="D40" s="25"/>
      <c r="E40" s="25"/>
      <c r="F40" s="25"/>
      <c r="G40" s="25"/>
      <c r="H40" s="26"/>
    </row>
    <row r="41" spans="1:8" ht="6" customHeight="1" x14ac:dyDescent="0.2">
      <c r="A41" s="23"/>
      <c r="B41" s="24"/>
      <c r="C41" s="25"/>
      <c r="D41" s="25"/>
      <c r="E41" s="25"/>
      <c r="F41" s="25"/>
      <c r="G41" s="25"/>
      <c r="H41" s="26"/>
    </row>
    <row r="42" spans="1:8" ht="6" customHeight="1" x14ac:dyDescent="0.2">
      <c r="A42" s="27"/>
      <c r="B42" s="28"/>
      <c r="C42" s="29"/>
      <c r="D42" s="29"/>
      <c r="E42" s="29"/>
      <c r="F42" s="29"/>
      <c r="G42" s="29"/>
      <c r="H42" s="30"/>
    </row>
    <row r="43" spans="1:8" ht="6.75" customHeight="1" thickBot="1" x14ac:dyDescent="0.25">
      <c r="A43" s="23"/>
      <c r="B43" s="24"/>
      <c r="C43" s="25"/>
      <c r="D43" s="25"/>
      <c r="E43" s="25"/>
      <c r="F43" s="25"/>
      <c r="G43" s="25"/>
      <c r="H43" s="26"/>
    </row>
    <row r="44" spans="1:8" ht="18" customHeight="1" thickBot="1" x14ac:dyDescent="0.25">
      <c r="A44" s="23" t="s">
        <v>77</v>
      </c>
      <c r="B44" s="44">
        <v>17</v>
      </c>
      <c r="C44" s="25"/>
      <c r="D44" s="25"/>
      <c r="E44" s="25"/>
      <c r="F44" s="25"/>
      <c r="G44" s="25"/>
      <c r="H44" s="26"/>
    </row>
    <row r="45" spans="1:8" ht="6" customHeight="1" x14ac:dyDescent="0.2">
      <c r="A45" s="23"/>
      <c r="B45" s="25"/>
      <c r="C45" s="25"/>
      <c r="D45" s="25"/>
      <c r="E45" s="25"/>
      <c r="F45" s="25"/>
      <c r="G45" s="25"/>
      <c r="H45" s="26"/>
    </row>
    <row r="46" spans="1:8" ht="6" customHeight="1" thickBot="1" x14ac:dyDescent="0.25">
      <c r="A46" s="48"/>
      <c r="B46" s="49"/>
      <c r="C46" s="50"/>
      <c r="D46" s="50"/>
      <c r="E46" s="50"/>
      <c r="F46" s="50"/>
      <c r="G46" s="50"/>
      <c r="H46" s="51"/>
    </row>
    <row r="47" spans="1:8" ht="21" customHeight="1" x14ac:dyDescent="0.3">
      <c r="A47" s="427" t="s">
        <v>75</v>
      </c>
      <c r="B47" s="428"/>
      <c r="C47" s="428"/>
      <c r="D47" s="428"/>
      <c r="E47" s="428"/>
      <c r="F47" s="428"/>
      <c r="G47" s="428"/>
      <c r="H47" s="428"/>
    </row>
    <row r="48" spans="1:8" x14ac:dyDescent="0.2">
      <c r="A48" s="22"/>
      <c r="B48" s="21"/>
      <c r="C48" s="21"/>
      <c r="D48" s="21"/>
      <c r="E48" s="21"/>
      <c r="F48" s="21"/>
      <c r="G48" s="21"/>
      <c r="H48" s="21"/>
    </row>
    <row r="49" spans="1:8" x14ac:dyDescent="0.2">
      <c r="A49" s="22"/>
      <c r="B49" s="21"/>
      <c r="C49" s="21"/>
      <c r="D49" s="21"/>
      <c r="E49" s="21"/>
      <c r="F49" s="21"/>
      <c r="G49" s="21"/>
      <c r="H49" s="21"/>
    </row>
    <row r="50" spans="1:8" x14ac:dyDescent="0.2">
      <c r="A50" s="152"/>
      <c r="B50" s="123"/>
      <c r="C50" s="123"/>
      <c r="D50" s="123"/>
      <c r="E50" s="123"/>
      <c r="F50" s="123"/>
      <c r="G50" s="123"/>
      <c r="H50" s="123"/>
    </row>
    <row r="51" spans="1:8" x14ac:dyDescent="0.2">
      <c r="A51" s="152"/>
      <c r="B51" s="123"/>
      <c r="C51" s="123"/>
      <c r="D51" s="123"/>
      <c r="E51" s="123"/>
      <c r="F51" s="123"/>
      <c r="G51" s="123"/>
      <c r="H51" s="123"/>
    </row>
    <row r="52" spans="1:8" hidden="1" x14ac:dyDescent="0.2">
      <c r="A52" s="152"/>
      <c r="B52" s="123" t="s">
        <v>96</v>
      </c>
      <c r="C52" s="123"/>
      <c r="D52" s="123"/>
      <c r="E52" s="123"/>
      <c r="F52" s="123" t="s">
        <v>99</v>
      </c>
      <c r="G52" s="123"/>
      <c r="H52" s="123"/>
    </row>
    <row r="53" spans="1:8" hidden="1" x14ac:dyDescent="0.2">
      <c r="A53" s="152"/>
      <c r="B53" s="123" t="s">
        <v>97</v>
      </c>
      <c r="C53" s="123"/>
      <c r="D53" s="123"/>
      <c r="E53" s="123"/>
      <c r="F53" s="123" t="s">
        <v>100</v>
      </c>
      <c r="G53" s="123"/>
      <c r="H53" s="123"/>
    </row>
    <row r="54" spans="1:8" hidden="1" x14ac:dyDescent="0.2">
      <c r="A54" s="152"/>
      <c r="B54" s="123" t="s">
        <v>98</v>
      </c>
      <c r="C54" s="123"/>
      <c r="D54" s="123"/>
      <c r="E54" s="123"/>
      <c r="F54" s="123" t="s">
        <v>101</v>
      </c>
      <c r="G54" s="123"/>
      <c r="H54" s="123"/>
    </row>
    <row r="55" spans="1:8" hidden="1" x14ac:dyDescent="0.2">
      <c r="A55" s="152"/>
      <c r="B55" s="123" t="s">
        <v>41</v>
      </c>
      <c r="C55" s="123"/>
      <c r="D55" s="123"/>
      <c r="E55" s="123"/>
      <c r="F55" s="123" t="s">
        <v>102</v>
      </c>
      <c r="G55" s="123"/>
      <c r="H55" s="123"/>
    </row>
    <row r="56" spans="1:8" hidden="1" x14ac:dyDescent="0.2">
      <c r="A56" s="152"/>
      <c r="B56" s="123" t="s">
        <v>45</v>
      </c>
      <c r="C56" s="123"/>
      <c r="D56" s="123"/>
      <c r="E56" s="123"/>
      <c r="F56" s="123" t="s">
        <v>103</v>
      </c>
      <c r="G56" s="123"/>
      <c r="H56" s="123"/>
    </row>
    <row r="57" spans="1:8" hidden="1" x14ac:dyDescent="0.2">
      <c r="A57" s="152"/>
      <c r="B57" s="123" t="s">
        <v>50</v>
      </c>
      <c r="C57" s="123"/>
      <c r="D57" s="123"/>
      <c r="E57" s="123"/>
      <c r="F57" s="123" t="s">
        <v>104</v>
      </c>
      <c r="G57" s="123"/>
      <c r="H57" s="123"/>
    </row>
    <row r="58" spans="1:8" hidden="1" x14ac:dyDescent="0.2">
      <c r="A58" s="152"/>
      <c r="B58" s="123" t="s">
        <v>55</v>
      </c>
      <c r="C58" s="123"/>
      <c r="D58" s="123"/>
      <c r="E58" s="123"/>
      <c r="F58" s="123" t="s">
        <v>105</v>
      </c>
      <c r="G58" s="123"/>
      <c r="H58" s="123"/>
    </row>
    <row r="59" spans="1:8" hidden="1" x14ac:dyDescent="0.2">
      <c r="A59" s="152"/>
      <c r="B59" s="123"/>
      <c r="C59" s="123"/>
      <c r="D59" s="123"/>
      <c r="E59" s="123"/>
      <c r="F59" s="123" t="s">
        <v>106</v>
      </c>
      <c r="G59" s="123"/>
      <c r="H59" s="123"/>
    </row>
    <row r="60" spans="1:8" hidden="1" x14ac:dyDescent="0.2">
      <c r="A60" s="152"/>
      <c r="B60" s="123"/>
      <c r="C60" s="123"/>
      <c r="D60" s="123"/>
      <c r="E60" s="123"/>
      <c r="F60" s="123" t="s">
        <v>107</v>
      </c>
      <c r="G60" s="123"/>
      <c r="H60" s="123"/>
    </row>
    <row r="61" spans="1:8" hidden="1" x14ac:dyDescent="0.2">
      <c r="A61" s="152"/>
      <c r="B61" s="123"/>
      <c r="C61" s="123"/>
      <c r="D61" s="123"/>
      <c r="E61" s="123"/>
      <c r="F61" s="123" t="s">
        <v>108</v>
      </c>
      <c r="G61" s="123"/>
      <c r="H61" s="123"/>
    </row>
    <row r="62" spans="1:8" hidden="1" x14ac:dyDescent="0.2">
      <c r="A62" s="152"/>
      <c r="B62" s="123"/>
      <c r="C62" s="123"/>
      <c r="D62" s="123"/>
      <c r="E62" s="123"/>
      <c r="F62" s="123" t="s">
        <v>109</v>
      </c>
      <c r="G62" s="123"/>
      <c r="H62" s="123"/>
    </row>
    <row r="63" spans="1:8" hidden="1" x14ac:dyDescent="0.2">
      <c r="A63" s="152"/>
      <c r="B63" s="123"/>
      <c r="C63" s="123"/>
      <c r="D63" s="123"/>
      <c r="E63" s="123"/>
      <c r="F63" s="123" t="s">
        <v>110</v>
      </c>
      <c r="G63" s="123"/>
      <c r="H63" s="123"/>
    </row>
    <row r="64" spans="1:8" hidden="1" x14ac:dyDescent="0.2">
      <c r="A64" s="152"/>
      <c r="B64" s="123"/>
      <c r="C64" s="123"/>
      <c r="D64" s="123"/>
      <c r="E64" s="123"/>
      <c r="F64" s="123" t="s">
        <v>111</v>
      </c>
      <c r="G64" s="123"/>
      <c r="H64" s="123"/>
    </row>
    <row r="65" spans="1:8" hidden="1" x14ac:dyDescent="0.2">
      <c r="A65" s="152"/>
      <c r="B65" s="123"/>
      <c r="C65" s="123"/>
      <c r="D65" s="123"/>
      <c r="E65" s="123"/>
      <c r="F65" s="123" t="s">
        <v>112</v>
      </c>
      <c r="G65" s="123"/>
      <c r="H65" s="123"/>
    </row>
    <row r="66" spans="1:8" x14ac:dyDescent="0.2">
      <c r="A66" s="152"/>
      <c r="B66" s="123"/>
      <c r="C66" s="123"/>
      <c r="D66" s="123"/>
      <c r="E66" s="123"/>
      <c r="F66" s="123"/>
      <c r="G66" s="123"/>
      <c r="H66" s="123"/>
    </row>
    <row r="67" spans="1:8" x14ac:dyDescent="0.2">
      <c r="A67" s="152"/>
      <c r="B67" s="123"/>
      <c r="C67" s="123"/>
      <c r="D67" s="123"/>
      <c r="E67" s="123"/>
      <c r="F67" s="123"/>
      <c r="G67" s="123"/>
      <c r="H67" s="123"/>
    </row>
    <row r="68" spans="1:8" x14ac:dyDescent="0.2">
      <c r="A68" s="152"/>
      <c r="B68" s="123"/>
      <c r="C68" s="123"/>
      <c r="D68" s="123"/>
      <c r="E68" s="123"/>
      <c r="F68" s="123"/>
      <c r="G68" s="123"/>
      <c r="H68" s="123"/>
    </row>
    <row r="69" spans="1:8" x14ac:dyDescent="0.2">
      <c r="A69" s="152"/>
      <c r="B69" s="123"/>
      <c r="C69" s="123"/>
      <c r="D69" s="123"/>
      <c r="E69" s="123"/>
      <c r="F69" s="123"/>
      <c r="G69" s="123"/>
      <c r="H69" s="123"/>
    </row>
    <row r="70" spans="1:8" x14ac:dyDescent="0.2">
      <c r="A70" s="152"/>
      <c r="B70" s="123"/>
      <c r="C70" s="123"/>
      <c r="D70" s="123"/>
      <c r="E70" s="123"/>
      <c r="F70" s="123"/>
      <c r="G70" s="123"/>
      <c r="H70" s="123"/>
    </row>
    <row r="71" spans="1:8" x14ac:dyDescent="0.2">
      <c r="A71" s="152"/>
      <c r="B71" s="123"/>
      <c r="C71" s="123"/>
      <c r="D71" s="123"/>
      <c r="E71" s="123"/>
      <c r="F71" s="123"/>
      <c r="G71" s="123"/>
      <c r="H71" s="123"/>
    </row>
    <row r="72" spans="1:8" x14ac:dyDescent="0.2">
      <c r="A72" s="152"/>
      <c r="B72" s="123"/>
      <c r="C72" s="123"/>
      <c r="D72" s="123"/>
      <c r="E72" s="123"/>
      <c r="F72" s="123"/>
      <c r="G72" s="123"/>
      <c r="H72" s="123"/>
    </row>
    <row r="73" spans="1:8" x14ac:dyDescent="0.2">
      <c r="A73" s="152"/>
      <c r="B73" s="123"/>
      <c r="C73" s="123"/>
      <c r="D73" s="123"/>
      <c r="E73" s="123"/>
      <c r="F73" s="123"/>
      <c r="G73" s="123"/>
      <c r="H73" s="123"/>
    </row>
    <row r="74" spans="1:8" x14ac:dyDescent="0.2">
      <c r="A74" s="152"/>
      <c r="B74" s="123"/>
      <c r="C74" s="123"/>
      <c r="D74" s="123"/>
      <c r="E74" s="123"/>
      <c r="F74" s="123"/>
      <c r="G74" s="123"/>
      <c r="H74" s="123"/>
    </row>
    <row r="75" spans="1:8" x14ac:dyDescent="0.2">
      <c r="A75" s="152"/>
      <c r="B75" s="123"/>
      <c r="C75" s="123"/>
      <c r="D75" s="123"/>
      <c r="E75" s="123"/>
      <c r="F75" s="123"/>
      <c r="G75" s="123"/>
      <c r="H75" s="123"/>
    </row>
    <row r="76" spans="1:8" x14ac:dyDescent="0.2">
      <c r="A76" s="152"/>
      <c r="B76" s="123"/>
      <c r="C76" s="123"/>
      <c r="D76" s="123"/>
      <c r="E76" s="123"/>
      <c r="F76" s="123"/>
      <c r="G76" s="123"/>
      <c r="H76" s="123"/>
    </row>
    <row r="77" spans="1:8" x14ac:dyDescent="0.2">
      <c r="A77" s="152"/>
      <c r="B77" s="123"/>
      <c r="C77" s="123"/>
      <c r="D77" s="123"/>
      <c r="E77" s="123"/>
      <c r="F77" s="123"/>
      <c r="G77" s="123"/>
      <c r="H77" s="123"/>
    </row>
    <row r="78" spans="1:8" x14ac:dyDescent="0.2">
      <c r="A78" s="152"/>
      <c r="B78" s="123"/>
      <c r="C78" s="123"/>
      <c r="D78" s="123"/>
      <c r="E78" s="123"/>
      <c r="F78" s="123"/>
      <c r="G78" s="123"/>
      <c r="H78" s="123"/>
    </row>
    <row r="79" spans="1:8" x14ac:dyDescent="0.2">
      <c r="A79" s="152"/>
      <c r="B79" s="123"/>
      <c r="C79" s="123"/>
      <c r="D79" s="123"/>
      <c r="E79" s="123"/>
      <c r="F79" s="123"/>
      <c r="G79" s="123"/>
      <c r="H79" s="123"/>
    </row>
    <row r="80" spans="1:8" x14ac:dyDescent="0.2">
      <c r="A80" s="152"/>
      <c r="B80" s="123"/>
      <c r="C80" s="123"/>
      <c r="D80" s="123"/>
      <c r="E80" s="123"/>
      <c r="F80" s="123"/>
      <c r="G80" s="123"/>
      <c r="H80" s="123"/>
    </row>
    <row r="81" spans="1:8" x14ac:dyDescent="0.2">
      <c r="A81" s="152"/>
      <c r="B81" s="123"/>
      <c r="C81" s="123"/>
      <c r="D81" s="123"/>
      <c r="E81" s="123"/>
      <c r="F81" s="123"/>
      <c r="G81" s="123"/>
      <c r="H81" s="123"/>
    </row>
    <row r="82" spans="1:8" x14ac:dyDescent="0.2">
      <c r="A82" s="152"/>
      <c r="B82" s="123"/>
      <c r="C82" s="123"/>
      <c r="D82" s="123"/>
      <c r="E82" s="123"/>
      <c r="F82" s="123"/>
      <c r="G82" s="123"/>
      <c r="H82" s="123"/>
    </row>
    <row r="83" spans="1:8" x14ac:dyDescent="0.2">
      <c r="A83" s="152"/>
      <c r="B83" s="123"/>
      <c r="C83" s="123"/>
      <c r="D83" s="123"/>
      <c r="E83" s="123"/>
      <c r="F83" s="123"/>
      <c r="G83" s="123"/>
      <c r="H83" s="123"/>
    </row>
    <row r="84" spans="1:8" x14ac:dyDescent="0.2">
      <c r="A84" s="152"/>
      <c r="B84" s="123"/>
      <c r="C84" s="123"/>
      <c r="D84" s="123"/>
      <c r="E84" s="123"/>
      <c r="F84" s="123"/>
      <c r="G84" s="123"/>
      <c r="H84" s="123"/>
    </row>
    <row r="85" spans="1:8" x14ac:dyDescent="0.2">
      <c r="A85" s="152"/>
      <c r="B85" s="123"/>
      <c r="C85" s="123"/>
      <c r="D85" s="123"/>
      <c r="E85" s="123"/>
      <c r="F85" s="123"/>
      <c r="G85" s="123"/>
      <c r="H85" s="123"/>
    </row>
    <row r="86" spans="1:8" x14ac:dyDescent="0.2">
      <c r="A86" s="152"/>
      <c r="B86" s="123"/>
      <c r="C86" s="123"/>
      <c r="D86" s="123"/>
      <c r="E86" s="123"/>
      <c r="F86" s="123"/>
      <c r="G86" s="123"/>
      <c r="H86" s="123"/>
    </row>
    <row r="87" spans="1:8" x14ac:dyDescent="0.2">
      <c r="A87" s="152"/>
      <c r="B87" s="123"/>
      <c r="C87" s="123"/>
      <c r="D87" s="123"/>
      <c r="E87" s="123"/>
      <c r="F87" s="123"/>
      <c r="G87" s="123"/>
      <c r="H87" s="123"/>
    </row>
    <row r="88" spans="1:8" x14ac:dyDescent="0.2">
      <c r="A88" s="152"/>
      <c r="B88" s="123"/>
      <c r="C88" s="123"/>
      <c r="D88" s="123"/>
      <c r="E88" s="123"/>
      <c r="F88" s="123"/>
      <c r="G88" s="123"/>
      <c r="H88" s="123"/>
    </row>
    <row r="89" spans="1:8" x14ac:dyDescent="0.2">
      <c r="A89" s="152"/>
      <c r="B89" s="123"/>
      <c r="C89" s="123"/>
      <c r="D89" s="123"/>
      <c r="E89" s="123"/>
      <c r="F89" s="123"/>
      <c r="G89" s="123"/>
      <c r="H89" s="123"/>
    </row>
    <row r="90" spans="1:8" x14ac:dyDescent="0.2">
      <c r="A90" s="152"/>
      <c r="B90" s="123"/>
      <c r="C90" s="123"/>
      <c r="D90" s="123"/>
      <c r="E90" s="123"/>
      <c r="F90" s="123"/>
      <c r="G90" s="123"/>
      <c r="H90" s="123"/>
    </row>
    <row r="91" spans="1:8" x14ac:dyDescent="0.2">
      <c r="A91" s="152"/>
      <c r="B91" s="123"/>
      <c r="C91" s="123"/>
      <c r="D91" s="123"/>
      <c r="E91" s="123"/>
      <c r="F91" s="123"/>
      <c r="G91" s="123"/>
      <c r="H91" s="123"/>
    </row>
    <row r="92" spans="1:8" x14ac:dyDescent="0.2">
      <c r="A92" s="152"/>
      <c r="B92" s="123"/>
      <c r="C92" s="123"/>
      <c r="D92" s="123"/>
      <c r="E92" s="123"/>
      <c r="F92" s="123"/>
      <c r="G92" s="123"/>
      <c r="H92" s="123"/>
    </row>
    <row r="93" spans="1:8" x14ac:dyDescent="0.2">
      <c r="A93" s="152"/>
      <c r="B93" s="123"/>
      <c r="C93" s="123"/>
      <c r="D93" s="123"/>
      <c r="E93" s="123"/>
      <c r="F93" s="123"/>
      <c r="G93" s="123"/>
      <c r="H93" s="123"/>
    </row>
    <row r="94" spans="1:8" x14ac:dyDescent="0.2">
      <c r="A94" s="152"/>
      <c r="B94" s="123"/>
      <c r="C94" s="123"/>
      <c r="D94" s="123"/>
      <c r="E94" s="123"/>
      <c r="F94" s="123"/>
      <c r="G94" s="123"/>
      <c r="H94" s="123"/>
    </row>
    <row r="95" spans="1:8" x14ac:dyDescent="0.2">
      <c r="A95" s="152"/>
      <c r="B95" s="123"/>
      <c r="C95" s="123"/>
      <c r="D95" s="123"/>
      <c r="E95" s="123"/>
      <c r="F95" s="123"/>
      <c r="G95" s="123"/>
      <c r="H95" s="123"/>
    </row>
  </sheetData>
  <sheetProtection selectLockedCells="1"/>
  <protectedRanges>
    <protectedRange sqref="B44" name="Диапазон9"/>
    <protectedRange sqref="B40" name="Диапазон8"/>
    <protectedRange sqref="B36" name="Диапазон7"/>
    <protectedRange sqref="B32" name="Диапазон6"/>
    <protectedRange sqref="C27" name="Диапазон5"/>
    <protectedRange sqref="B23" name="Диапазон4"/>
    <protectedRange sqref="B19" name="Диапазон3"/>
    <protectedRange sqref="B15" name="Диапазон2"/>
    <protectedRange sqref="B11" name="Диапазон1"/>
  </protectedRanges>
  <customSheetViews>
    <customSheetView guid="{BFE542F4-8A0C-4C42-A5CA-C7B0ACF2717E}" scale="85" hiddenRows="1">
      <selection activeCell="AA6" sqref="AA6"/>
      <pageMargins left="0.35433070866141736" right="0.35433070866141736" top="1.0536458333333334" bottom="0.59055118110236227" header="0.51181102362204722" footer="0.51181102362204722"/>
      <pageSetup paperSize="9" scale="85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6">
    <mergeCell ref="B32:F32"/>
    <mergeCell ref="A47:H47"/>
    <mergeCell ref="C2:D2"/>
    <mergeCell ref="F2:G2"/>
    <mergeCell ref="A5:H5"/>
    <mergeCell ref="B15:F15"/>
  </mergeCells>
  <phoneticPr fontId="0" type="noConversion"/>
  <conditionalFormatting sqref="E2:F2 B11 B15:F15 B23 B32:F32 B19 B40 B44 B36 C27 C2 H2 B7">
    <cfRule type="expression" dxfId="4" priority="1" stopIfTrue="1">
      <formula>ISBLANK(B2)</formula>
    </cfRule>
  </conditionalFormatting>
  <dataValidations count="11">
    <dataValidation type="whole" allowBlank="1" showInputMessage="1" showErrorMessage="1" promptTitle="Число учащихся в классе" prompt="Введите количество учащихся в классе" sqref="B23:B24 B20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8">
      <formula1>3</formula1>
      <formula2>6</formula2>
    </dataValidation>
    <dataValidation type="whole" allowBlank="1" showInputMessage="1" showErrorMessage="1" promptTitle="Ваш разряд" prompt="Введите Ваш разряд" sqref="B41 B37">
      <formula1>8</formula1>
      <formula2>14</formula2>
    </dataValidation>
    <dataValidation type="whole" allowBlank="1" showInputMessage="1" showErrorMessage="1" promptTitle="Кол-во уроков информати в неделю" prompt="Введите количество уроков " sqref="C27">
      <formula1>1</formula1>
      <formula2>10</formula2>
    </dataValidation>
    <dataValidation type="list" allowBlank="1" showInputMessage="1" showErrorMessage="1" promptTitle="Ваша категория" prompt="Высшая, Первая, Вторая, Соответствие должности; Не имею" sqref="B40">
      <formula1>"Высшая,Первая,Вторая,Соответствие должности,Не имею"</formula1>
    </dataValidation>
    <dataValidation type="whole" allowBlank="1" showInputMessage="1" showErrorMessage="1" promptTitle="Ваш возраст" prompt="Введите Ваш возраст (число полных лет)" sqref="B36">
      <formula1>15</formula1>
      <formula2>100</formula2>
    </dataValidation>
    <dataValidation allowBlank="1" showInputMessage="1" showErrorMessage="1" promptTitle="Ваш стаж" prompt="Введите стаж Вашей педагогической деятельности" sqref="B44"/>
    <dataValidation type="whole" allowBlank="1" showInputMessage="1" showErrorMessage="1" promptTitle="Продолжительность урока" prompt="Введите продолжительность урока в минутах" sqref="B19">
      <formula1>1</formula1>
      <formula2>50</formula2>
    </dataValidation>
    <dataValidation type="list" allowBlank="1" showInputMessage="1" showErrorMessage="1" sqref="B12 B33 B16">
      <formula1>#REF!</formula1>
    </dataValidation>
    <dataValidation type="list" allowBlank="1" showInputMessage="1" showErrorMessage="1" promptTitle="Тип школы" prompt="Укажите тип школы" sqref="B11">
      <formula1>"начальняя, основная, средняя"</formula1>
    </dataValidation>
    <dataValidation type="list" allowBlank="1" showInputMessage="1" showErrorMessage="1" promptTitle="Вид школы" prompt="Укажите вид школы" sqref="B15:F15">
      <formula1>$B$52:$B$58</formula1>
    </dataValidation>
  </dataValidations>
  <pageMargins left="0.35433070866141736" right="0.35433070866141736" top="1.0536458333333334" bottom="0.59055118110236227" header="0.51181102362204722" footer="0.51181102362204722"/>
  <pageSetup paperSize="9" scale="85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2"/>
  <sheetViews>
    <sheetView view="pageBreakPreview" topLeftCell="C9" zoomScale="60" zoomScaleNormal="90" zoomScalePageLayoutView="90" workbookViewId="0">
      <selection activeCell="K43" sqref="K43"/>
    </sheetView>
  </sheetViews>
  <sheetFormatPr defaultRowHeight="12.75" x14ac:dyDescent="0.2"/>
  <cols>
    <col min="1" max="1" width="7.42578125" style="1" hidden="1" customWidth="1"/>
    <col min="2" max="2" width="6.85546875" style="1" hidden="1" customWidth="1"/>
    <col min="3" max="3" width="10.42578125" style="1" bestFit="1" customWidth="1"/>
    <col min="4" max="4" width="29.7109375" style="1" customWidth="1"/>
    <col min="5" max="11" width="5.5703125" style="1" customWidth="1"/>
    <col min="12" max="19" width="8.5703125" style="1" customWidth="1"/>
    <col min="20" max="20" width="12.140625" style="1" customWidth="1"/>
    <col min="21" max="21" width="8.5703125" style="1" customWidth="1"/>
    <col min="22" max="28" width="9.140625" style="1"/>
    <col min="29" max="29" width="0" style="1" hidden="1" customWidth="1"/>
    <col min="30" max="16384" width="9.140625" style="1"/>
  </cols>
  <sheetData>
    <row r="1" spans="1:55" ht="17.25" customHeight="1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6"/>
      <c r="V1" s="6"/>
      <c r="W1" s="6"/>
      <c r="X1" s="6"/>
      <c r="Y1" s="6"/>
      <c r="Z1" s="6"/>
      <c r="AA1" s="6"/>
      <c r="AB1" s="6"/>
      <c r="AC1" s="6" t="e">
        <f>IF(AC19=0,0,1)</f>
        <v>#REF!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30.75" customHeight="1" x14ac:dyDescent="0.2">
      <c r="B2" s="87"/>
      <c r="C2" s="88"/>
      <c r="D2" s="464"/>
      <c r="E2" s="465"/>
      <c r="F2" s="464" t="s">
        <v>0</v>
      </c>
      <c r="G2" s="464"/>
      <c r="H2" s="459" t="str">
        <f>IF(NOT(ISBLANK('СПИСОК КЛАССА'!H1)),'СПИСОК КЛАССА'!H1,"")</f>
        <v>137022</v>
      </c>
      <c r="I2" s="460"/>
      <c r="J2" s="461"/>
      <c r="K2" s="462" t="s">
        <v>1</v>
      </c>
      <c r="L2" s="462"/>
      <c r="M2" s="463"/>
      <c r="N2" s="459" t="str">
        <f>IF(NOT(ISBLANK('СПИСОК КЛАССА'!J1)),'СПИСОК КЛАССА'!J1,"")</f>
        <v>1002</v>
      </c>
      <c r="O2" s="461"/>
      <c r="Q2" s="91"/>
      <c r="R2" s="91"/>
      <c r="S2" s="91"/>
      <c r="T2" s="8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x14ac:dyDescent="0.2">
      <c r="B3" s="87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3" customFormat="1" ht="23.25" customHeight="1" x14ac:dyDescent="0.2">
      <c r="B4" s="92"/>
      <c r="C4" s="445" t="s">
        <v>146</v>
      </c>
      <c r="D4" s="445"/>
      <c r="E4" s="445"/>
      <c r="F4" s="445"/>
      <c r="G4" s="443" t="str">
        <f>IF(NOT(ISBLANK('СПИСОК КЛАССА'!E3)),'СПИСОК КЛАССА'!E3,"")</f>
        <v>МУНИЦИПАЛЬНОЕ ОБЩЕОБРАЗОВАТЕЛЬНОЕ УЧРЕЖДЕНИЕ СРЕДНЯЯ ОБЩЕОБРАЗОВАТЕЛЬНАЯ ШКОЛА № 27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8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x14ac:dyDescent="0.2">
      <c r="B5" s="87"/>
      <c r="C5" s="94"/>
      <c r="D5" s="92"/>
      <c r="E5" s="87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7.25" customHeight="1" thickBot="1" x14ac:dyDescent="0.3">
      <c r="B6" s="87"/>
      <c r="C6" s="87"/>
      <c r="D6" s="95" t="s">
        <v>145</v>
      </c>
      <c r="E6" s="96">
        <f>COUNTIF('СПИСОК КЛАССА'!J20:'СПИСОК КЛАССА'!J43,0)+COUNTIF('СПИСОК КЛАССА'!J20:'СПИСОК КЛАССА'!J43,1)+COUNTIF('СПИСОК КЛАССА'!J20:'СПИСОК КЛАССА'!J43,2)</f>
        <v>20</v>
      </c>
      <c r="G6" s="87"/>
      <c r="H6" s="87"/>
      <c r="I6" s="95" t="s">
        <v>12</v>
      </c>
      <c r="J6" s="458" t="s">
        <v>240</v>
      </c>
      <c r="K6" s="458"/>
      <c r="L6" s="458"/>
      <c r="M6" s="458"/>
      <c r="N6" s="105"/>
      <c r="O6" s="91"/>
      <c r="P6" s="105"/>
      <c r="Q6" s="91"/>
      <c r="R6" s="91"/>
      <c r="S6" s="91"/>
      <c r="T6" s="9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8.75" customHeight="1" thickBot="1" x14ac:dyDescent="0.3">
      <c r="B7" s="87"/>
      <c r="C7" s="99"/>
      <c r="D7" s="95" t="s">
        <v>129</v>
      </c>
      <c r="E7" s="96">
        <f>COUNTIF('СПИСОК КЛАССА'!J20:'СПИСОК КЛАССА'!J43,1)+COUNTIF('СПИСОК КЛАССА'!J20:'СПИСОК КЛАССА'!J43,2)</f>
        <v>20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x14ac:dyDescent="0.2">
      <c r="B8" s="87"/>
      <c r="C8" s="99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6.5" thickBot="1" x14ac:dyDescent="0.3">
      <c r="B9" s="391" t="s">
        <v>177</v>
      </c>
      <c r="C9" s="391"/>
      <c r="D9" s="391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5.75" customHeight="1" x14ac:dyDescent="0.2">
      <c r="A10" s="10"/>
      <c r="B10" s="446" t="s">
        <v>2</v>
      </c>
      <c r="C10" s="448" t="s">
        <v>14</v>
      </c>
      <c r="D10" s="450" t="s">
        <v>3</v>
      </c>
      <c r="E10" s="452" t="s">
        <v>148</v>
      </c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55" ht="76.5" customHeight="1" thickBot="1" x14ac:dyDescent="0.25">
      <c r="A11" s="11"/>
      <c r="B11" s="446"/>
      <c r="C11" s="448"/>
      <c r="D11" s="450"/>
      <c r="E11" s="455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55" ht="24.75" customHeight="1" thickBot="1" x14ac:dyDescent="0.25">
      <c r="A12" s="11"/>
      <c r="B12" s="447"/>
      <c r="C12" s="449"/>
      <c r="D12" s="451"/>
      <c r="E12" s="288">
        <v>1</v>
      </c>
      <c r="F12" s="289">
        <v>2</v>
      </c>
      <c r="G12" s="289">
        <v>3</v>
      </c>
      <c r="H12" s="289">
        <v>4</v>
      </c>
      <c r="I12" s="289">
        <v>5</v>
      </c>
      <c r="J12" s="289">
        <v>6</v>
      </c>
      <c r="K12" s="290">
        <v>7</v>
      </c>
      <c r="L12" s="288">
        <v>8</v>
      </c>
      <c r="M12" s="289">
        <v>9</v>
      </c>
      <c r="N12" s="289">
        <v>10</v>
      </c>
      <c r="O12" s="289">
        <v>11</v>
      </c>
      <c r="P12" s="289">
        <v>12</v>
      </c>
      <c r="Q12" s="289">
        <v>13</v>
      </c>
      <c r="R12" s="289">
        <v>14</v>
      </c>
      <c r="S12" s="289">
        <v>15</v>
      </c>
      <c r="T12" s="289">
        <v>16</v>
      </c>
      <c r="U12" s="290">
        <v>17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55" ht="24.75" hidden="1" customHeight="1" x14ac:dyDescent="0.2">
      <c r="A13" s="11"/>
      <c r="B13" s="238"/>
      <c r="C13" s="254"/>
      <c r="D13" s="255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55" ht="24.75" hidden="1" customHeight="1" x14ac:dyDescent="0.2">
      <c r="A14" s="11"/>
      <c r="B14" s="238"/>
      <c r="C14" s="254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55" ht="24.75" hidden="1" customHeight="1" x14ac:dyDescent="0.2">
      <c r="A15" s="11"/>
      <c r="B15" s="238"/>
      <c r="C15" s="254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55" ht="24.75" hidden="1" customHeight="1" x14ac:dyDescent="0.2">
      <c r="A16" s="11"/>
      <c r="B16" s="238"/>
      <c r="C16" s="254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4.75" hidden="1" customHeight="1" x14ac:dyDescent="0.2">
      <c r="A17" s="11"/>
      <c r="B17" s="238"/>
      <c r="C17" s="254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4.75" hidden="1" customHeight="1" x14ac:dyDescent="0.2">
      <c r="A18" s="11"/>
      <c r="B18" s="238"/>
      <c r="C18" s="254"/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4.75" hidden="1" customHeight="1" thickBot="1" x14ac:dyDescent="0.25">
      <c r="A19" s="11"/>
      <c r="B19" s="238"/>
      <c r="C19" s="254"/>
      <c r="D19" s="255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6"/>
      <c r="W19" s="6"/>
      <c r="X19" s="6"/>
      <c r="Y19" s="6"/>
      <c r="Z19" s="6"/>
      <c r="AA19" s="6"/>
      <c r="AB19" s="6"/>
      <c r="AC19" s="6" t="e">
        <f>SUM(AC20:AC59)</f>
        <v>#REF!</v>
      </c>
      <c r="AD19" s="6"/>
      <c r="AE19" s="6"/>
      <c r="AF19" s="6"/>
      <c r="AG19" s="6"/>
      <c r="AH19" s="6"/>
      <c r="AI19" s="6"/>
    </row>
    <row r="20" spans="1:35" ht="12.75" customHeight="1" x14ac:dyDescent="0.2">
      <c r="A20" s="143">
        <f>IF('СПИСОК КЛАССА'!J20&gt;0,1,0)</f>
        <v>1</v>
      </c>
      <c r="B20" s="239">
        <v>1</v>
      </c>
      <c r="C20" s="242">
        <f>IF(NOT(ISBLANK('СПИСОК КЛАССА'!C20)),'СПИСОК КЛАССА'!C20,"")</f>
        <v>1</v>
      </c>
      <c r="D20" s="150" t="str">
        <f>IF(NOT(ISBLANK('СПИСОК КЛАССА'!D20)),IF($A20=1,'СПИСОК КЛАССА'!D20, "УЧЕНИК НЕ ВЫПОЛНЯЛ РАБОТУ"),"")</f>
        <v>АЛЕКСАНДРОВ НИКИТА</v>
      </c>
      <c r="E20" s="293">
        <v>3</v>
      </c>
      <c r="F20" s="294">
        <v>3</v>
      </c>
      <c r="G20" s="294">
        <v>3</v>
      </c>
      <c r="H20" s="294">
        <v>2</v>
      </c>
      <c r="I20" s="294">
        <v>4</v>
      </c>
      <c r="J20" s="294" t="s">
        <v>131</v>
      </c>
      <c r="K20" s="295">
        <v>1</v>
      </c>
      <c r="L20" s="293">
        <v>38</v>
      </c>
      <c r="M20" s="294">
        <v>12</v>
      </c>
      <c r="N20" s="296" t="s">
        <v>284</v>
      </c>
      <c r="O20" s="294">
        <v>1</v>
      </c>
      <c r="P20" s="294">
        <v>2134</v>
      </c>
      <c r="Q20" s="294">
        <v>1000</v>
      </c>
      <c r="R20" s="291" t="s">
        <v>285</v>
      </c>
      <c r="S20" s="296" t="s">
        <v>286</v>
      </c>
      <c r="T20" s="296" t="s">
        <v>287</v>
      </c>
      <c r="U20" s="295">
        <v>70</v>
      </c>
      <c r="V20" s="6"/>
      <c r="W20" s="6"/>
      <c r="X20" s="6"/>
      <c r="Y20" s="6"/>
      <c r="Z20" s="6"/>
      <c r="AA20" s="6"/>
      <c r="AB20" s="6"/>
      <c r="AC20" s="6">
        <f>IF(AND(OR($C20&lt;&gt;"",$D20&lt;&gt;""),$A20=1,ISBLANK(E20))=TRUE,1,0)</f>
        <v>0</v>
      </c>
      <c r="AD20" s="6"/>
      <c r="AE20" s="6"/>
      <c r="AF20" s="6"/>
      <c r="AG20" s="6"/>
      <c r="AH20" s="6"/>
      <c r="AI20" s="6"/>
    </row>
    <row r="21" spans="1:35" ht="12.75" customHeight="1" x14ac:dyDescent="0.2">
      <c r="A21" s="12">
        <f>IF('СПИСОК КЛАССА'!J21&gt;0,1,0)</f>
        <v>1</v>
      </c>
      <c r="B21" s="240">
        <v>2</v>
      </c>
      <c r="C21" s="243">
        <f>IF(NOT(ISBLANK('СПИСОК КЛАССА'!C21)),'СПИСОК КЛАССА'!C21,"")</f>
        <v>2</v>
      </c>
      <c r="D21" s="136" t="str">
        <f>IF(NOT(ISBLANK('СПИСОК КЛАССА'!D21)),IF($A21=1,'СПИСОК КЛАССА'!D21, "УЧЕНИК НЕ ВЫПОЛНЯЛ РАБОТУ"),"")</f>
        <v>АНИСТРАТОВ АЛЕКСЕЙ</v>
      </c>
      <c r="E21" s="133">
        <v>3</v>
      </c>
      <c r="F21" s="102">
        <v>3</v>
      </c>
      <c r="G21" s="102">
        <v>3</v>
      </c>
      <c r="H21" s="102">
        <v>2</v>
      </c>
      <c r="I21" s="102">
        <v>4</v>
      </c>
      <c r="J21" s="102">
        <v>2</v>
      </c>
      <c r="K21" s="109">
        <v>1</v>
      </c>
      <c r="L21" s="133">
        <v>38</v>
      </c>
      <c r="M21" s="102">
        <v>12</v>
      </c>
      <c r="N21" s="291" t="s">
        <v>284</v>
      </c>
      <c r="O21" s="102">
        <v>2</v>
      </c>
      <c r="P21" s="102">
        <v>2314</v>
      </c>
      <c r="Q21" s="102">
        <v>1000</v>
      </c>
      <c r="R21" s="291" t="s">
        <v>285</v>
      </c>
      <c r="S21" s="291" t="s">
        <v>286</v>
      </c>
      <c r="T21" s="291" t="s">
        <v>287</v>
      </c>
      <c r="U21" s="109">
        <v>70</v>
      </c>
      <c r="V21" s="6"/>
      <c r="W21" s="6"/>
      <c r="X21" s="6"/>
      <c r="Y21" s="6"/>
      <c r="Z21" s="6"/>
      <c r="AA21" s="6"/>
      <c r="AB21" s="6"/>
      <c r="AC21" s="6">
        <f t="shared" ref="AC21:AC59" si="0">IF(AND(OR($C21&lt;&gt;"",$D21&lt;&gt;""),$A21=1,ISBLANK(E21))=TRUE,1,0)</f>
        <v>0</v>
      </c>
      <c r="AD21" s="6"/>
      <c r="AE21" s="6"/>
      <c r="AF21" s="6"/>
      <c r="AG21" s="6"/>
      <c r="AH21" s="6"/>
      <c r="AI21" s="6"/>
    </row>
    <row r="22" spans="1:35" ht="12.75" customHeight="1" x14ac:dyDescent="0.2">
      <c r="A22" s="12">
        <f>IF('СПИСОК КЛАССА'!J22&gt;0,1,0)</f>
        <v>1</v>
      </c>
      <c r="B22" s="240">
        <v>3</v>
      </c>
      <c r="C22" s="243">
        <f>IF(NOT(ISBLANK('СПИСОК КЛАССА'!C22)),'СПИСОК КЛАССА'!C22,"")</f>
        <v>3</v>
      </c>
      <c r="D22" s="136" t="str">
        <f>IF(NOT(ISBLANK('СПИСОК КЛАССА'!D22)),IF($A22=1,'СПИСОК КЛАССА'!D22, "УЧЕНИК НЕ ВЫПОЛНЯЛ РАБОТУ"),"")</f>
        <v>АРХИПОВ ИВАН</v>
      </c>
      <c r="E22" s="133">
        <v>3</v>
      </c>
      <c r="F22" s="102">
        <v>3</v>
      </c>
      <c r="G22" s="102">
        <v>3</v>
      </c>
      <c r="H22" s="102">
        <v>1</v>
      </c>
      <c r="I22" s="102">
        <v>2</v>
      </c>
      <c r="J22" s="102">
        <v>4</v>
      </c>
      <c r="K22" s="109">
        <v>1</v>
      </c>
      <c r="L22" s="133">
        <v>38</v>
      </c>
      <c r="M22" s="102">
        <v>12</v>
      </c>
      <c r="N22" s="291" t="s">
        <v>284</v>
      </c>
      <c r="O22" s="102">
        <v>1</v>
      </c>
      <c r="P22" s="102">
        <v>3421</v>
      </c>
      <c r="Q22" s="102">
        <v>1000</v>
      </c>
      <c r="R22" s="291" t="s">
        <v>285</v>
      </c>
      <c r="S22" s="291" t="s">
        <v>286</v>
      </c>
      <c r="T22" s="291" t="s">
        <v>287</v>
      </c>
      <c r="U22" s="109">
        <v>70</v>
      </c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/>
      <c r="AE22" s="6"/>
      <c r="AF22" s="6"/>
      <c r="AG22" s="6"/>
      <c r="AH22" s="6"/>
      <c r="AI22" s="6"/>
    </row>
    <row r="23" spans="1:35" ht="12.75" customHeight="1" x14ac:dyDescent="0.2">
      <c r="A23" s="12">
        <f>IF('СПИСОК КЛАССА'!J23&gt;0,1,0)</f>
        <v>1</v>
      </c>
      <c r="B23" s="240">
        <v>4</v>
      </c>
      <c r="C23" s="243">
        <f>IF(NOT(ISBLANK('СПИСОК КЛАССА'!C23)),'СПИСОК КЛАССА'!C23,"")</f>
        <v>4</v>
      </c>
      <c r="D23" s="136" t="str">
        <f>IF(NOT(ISBLANK('СПИСОК КЛАССА'!D23)),IF($A23=1,'СПИСОК КЛАССА'!D23, "УЧЕНИК НЕ ВЫПОЛНЯЛ РАБОТУ"),"")</f>
        <v>ВИХАРЕВА ДАРЬЯ</v>
      </c>
      <c r="E23" s="133">
        <v>3</v>
      </c>
      <c r="F23" s="102">
        <v>2</v>
      </c>
      <c r="G23" s="102">
        <v>3</v>
      </c>
      <c r="H23" s="102">
        <v>2</v>
      </c>
      <c r="I23" s="102">
        <v>4</v>
      </c>
      <c r="J23" s="102">
        <v>1</v>
      </c>
      <c r="K23" s="109">
        <v>4</v>
      </c>
      <c r="L23" s="133">
        <v>43</v>
      </c>
      <c r="M23" s="102">
        <v>7</v>
      </c>
      <c r="N23" s="291" t="s">
        <v>288</v>
      </c>
      <c r="O23" s="102">
        <v>1</v>
      </c>
      <c r="P23" s="102">
        <v>4321</v>
      </c>
      <c r="Q23" s="102">
        <v>4.2350000000000003</v>
      </c>
      <c r="R23" s="291" t="s">
        <v>296</v>
      </c>
      <c r="S23" s="291" t="s">
        <v>286</v>
      </c>
      <c r="T23" s="291" t="s">
        <v>291</v>
      </c>
      <c r="U23" s="109">
        <v>92</v>
      </c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/>
      <c r="AE23" s="6"/>
      <c r="AF23" s="6"/>
      <c r="AG23" s="6"/>
      <c r="AH23" s="6"/>
      <c r="AI23" s="6"/>
    </row>
    <row r="24" spans="1:35" ht="12.75" customHeight="1" x14ac:dyDescent="0.2">
      <c r="A24" s="12">
        <f>IF('СПИСОК КЛАССА'!J24&gt;0,1,0)</f>
        <v>1</v>
      </c>
      <c r="B24" s="240">
        <v>5</v>
      </c>
      <c r="C24" s="243">
        <f>IF(NOT(ISBLANK('СПИСОК КЛАССА'!C24)),'СПИСОК КЛАССА'!C24,"")</f>
        <v>5</v>
      </c>
      <c r="D24" s="136" t="str">
        <f>IF(NOT(ISBLANK('СПИСОК КЛАССА'!D24)),IF($A24=1,'СПИСОК КЛАССА'!D24, "УЧЕНИК НЕ ВЫПОЛНЯЛ РАБОТУ"),"")</f>
        <v>ГОРОДИЛОВА ЕЛЕНА</v>
      </c>
      <c r="E24" s="133">
        <v>4</v>
      </c>
      <c r="F24" s="102">
        <v>3</v>
      </c>
      <c r="G24" s="102">
        <v>3</v>
      </c>
      <c r="H24" s="102">
        <v>2</v>
      </c>
      <c r="I24" s="102">
        <v>1</v>
      </c>
      <c r="J24" s="102">
        <v>1</v>
      </c>
      <c r="K24" s="109">
        <v>4</v>
      </c>
      <c r="L24" s="133">
        <v>38</v>
      </c>
      <c r="M24" s="102">
        <v>4</v>
      </c>
      <c r="N24" s="291" t="s">
        <v>288</v>
      </c>
      <c r="O24" s="102">
        <v>5</v>
      </c>
      <c r="P24" s="102">
        <v>2134</v>
      </c>
      <c r="Q24" s="102">
        <v>1794.4</v>
      </c>
      <c r="R24" s="291" t="s">
        <v>293</v>
      </c>
      <c r="S24" s="291" t="s">
        <v>289</v>
      </c>
      <c r="T24" s="291" t="s">
        <v>291</v>
      </c>
      <c r="U24" s="109">
        <v>4</v>
      </c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/>
      <c r="AE24" s="6"/>
      <c r="AF24" s="6"/>
      <c r="AG24" s="6"/>
      <c r="AH24" s="6"/>
      <c r="AI24" s="6"/>
    </row>
    <row r="25" spans="1:35" ht="12.75" customHeight="1" x14ac:dyDescent="0.2">
      <c r="A25" s="12">
        <f>IF('СПИСОК КЛАССА'!J25&gt;0,1,0)</f>
        <v>1</v>
      </c>
      <c r="B25" s="240">
        <v>6</v>
      </c>
      <c r="C25" s="243">
        <f>IF(NOT(ISBLANK('СПИСОК КЛАССА'!C25)),'СПИСОК КЛАССА'!C25,"")</f>
        <v>6</v>
      </c>
      <c r="D25" s="136" t="str">
        <f>IF(NOT(ISBLANK('СПИСОК КЛАССА'!D25)),IF($A25=1,'СПИСОК КЛАССА'!D25, "УЧЕНИК НЕ ВЫПОЛНЯЛ РАБОТУ"),"")</f>
        <v>ДЕМИН АНТОН</v>
      </c>
      <c r="E25" s="133">
        <v>3</v>
      </c>
      <c r="F25" s="102">
        <v>3</v>
      </c>
      <c r="G25" s="102">
        <v>3</v>
      </c>
      <c r="H25" s="102">
        <v>2</v>
      </c>
      <c r="I25" s="102">
        <v>4</v>
      </c>
      <c r="J25" s="102">
        <v>1</v>
      </c>
      <c r="K25" s="109">
        <v>1</v>
      </c>
      <c r="L25" s="133">
        <v>35</v>
      </c>
      <c r="M25" s="102">
        <v>3</v>
      </c>
      <c r="N25" s="291" t="s">
        <v>288</v>
      </c>
      <c r="O25" s="102">
        <v>5</v>
      </c>
      <c r="P25" s="102">
        <v>2134</v>
      </c>
      <c r="Q25" s="102">
        <v>100</v>
      </c>
      <c r="R25" s="291" t="s">
        <v>298</v>
      </c>
      <c r="S25" s="291" t="s">
        <v>286</v>
      </c>
      <c r="T25" s="291" t="s">
        <v>291</v>
      </c>
      <c r="U25" s="109">
        <v>92</v>
      </c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/>
      <c r="AE25" s="6"/>
      <c r="AF25" s="6"/>
      <c r="AG25" s="6"/>
      <c r="AH25" s="6"/>
      <c r="AI25" s="6"/>
    </row>
    <row r="26" spans="1:35" ht="12.75" customHeight="1" x14ac:dyDescent="0.2">
      <c r="A26" s="12">
        <f>IF('СПИСОК КЛАССА'!J26&gt;0,1,0)</f>
        <v>1</v>
      </c>
      <c r="B26" s="240">
        <v>7</v>
      </c>
      <c r="C26" s="243">
        <f>IF(NOT(ISBLANK('СПИСОК КЛАССА'!C26)),'СПИСОК КЛАССА'!C26,"")</f>
        <v>7</v>
      </c>
      <c r="D26" s="136" t="str">
        <f>IF(NOT(ISBLANK('СПИСОК КЛАССА'!D26)),IF($A26=1,'СПИСОК КЛАССА'!D26, "УЧЕНИК НЕ ВЫПОЛНЯЛ РАБОТУ"),"")</f>
        <v>ДРОГИНА ЮЛИЯ</v>
      </c>
      <c r="E26" s="133">
        <v>4</v>
      </c>
      <c r="F26" s="102">
        <v>3</v>
      </c>
      <c r="G26" s="102">
        <v>3</v>
      </c>
      <c r="H26" s="102">
        <v>2</v>
      </c>
      <c r="I26" s="102">
        <v>4</v>
      </c>
      <c r="J26" s="102">
        <v>1</v>
      </c>
      <c r="K26" s="109">
        <v>4</v>
      </c>
      <c r="L26" s="133">
        <v>43</v>
      </c>
      <c r="M26" s="102">
        <v>3</v>
      </c>
      <c r="N26" s="291" t="s">
        <v>288</v>
      </c>
      <c r="O26" s="102">
        <v>2</v>
      </c>
      <c r="P26" s="102">
        <v>4231</v>
      </c>
      <c r="Q26" s="102">
        <v>1600</v>
      </c>
      <c r="R26" s="291" t="s">
        <v>297</v>
      </c>
      <c r="S26" s="291" t="s">
        <v>295</v>
      </c>
      <c r="T26" s="291" t="s">
        <v>291</v>
      </c>
      <c r="U26" s="109">
        <v>92</v>
      </c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/>
      <c r="AE26" s="6"/>
      <c r="AF26" s="6"/>
      <c r="AG26" s="6"/>
      <c r="AH26" s="6"/>
      <c r="AI26" s="6"/>
    </row>
    <row r="27" spans="1:35" ht="12.75" customHeight="1" x14ac:dyDescent="0.2">
      <c r="A27" s="12">
        <f>IF('СПИСОК КЛАССА'!J27&gt;0,1,0)</f>
        <v>1</v>
      </c>
      <c r="B27" s="240">
        <v>8</v>
      </c>
      <c r="C27" s="243">
        <f>IF(NOT(ISBLANK('СПИСОК КЛАССА'!C27)),'СПИСОК КЛАССА'!C27,"")</f>
        <v>8</v>
      </c>
      <c r="D27" s="136" t="str">
        <f>IF(NOT(ISBLANK('СПИСОК КЛАССА'!D27)),IF($A27=1,'СПИСОК КЛАССА'!D27, "УЧЕНИК НЕ ВЫПОЛНЯЛ РАБОТУ"),"")</f>
        <v>ЗВИАДАДЗЕ НИНА</v>
      </c>
      <c r="E27" s="133">
        <v>3</v>
      </c>
      <c r="F27" s="102">
        <v>3</v>
      </c>
      <c r="G27" s="102">
        <v>2</v>
      </c>
      <c r="H27" s="102">
        <v>2</v>
      </c>
      <c r="I27" s="102">
        <v>4</v>
      </c>
      <c r="J27" s="102">
        <v>1</v>
      </c>
      <c r="K27" s="109">
        <v>4</v>
      </c>
      <c r="L27" s="133">
        <v>35</v>
      </c>
      <c r="M27" s="102">
        <v>4</v>
      </c>
      <c r="N27" s="291" t="s">
        <v>288</v>
      </c>
      <c r="O27" s="102">
        <v>2</v>
      </c>
      <c r="P27" s="102">
        <v>2134</v>
      </c>
      <c r="Q27" s="102">
        <v>100</v>
      </c>
      <c r="R27" s="291" t="s">
        <v>297</v>
      </c>
      <c r="S27" s="291" t="s">
        <v>286</v>
      </c>
      <c r="T27" s="291" t="s">
        <v>291</v>
      </c>
      <c r="U27" s="109">
        <v>92</v>
      </c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/>
      <c r="AE27" s="6"/>
      <c r="AF27" s="6"/>
      <c r="AG27" s="6"/>
      <c r="AH27" s="6"/>
      <c r="AI27" s="6"/>
    </row>
    <row r="28" spans="1:35" ht="12.75" customHeight="1" x14ac:dyDescent="0.2">
      <c r="A28" s="12">
        <f>IF('СПИСОК КЛАССА'!J28&gt;0,1,0)</f>
        <v>1</v>
      </c>
      <c r="B28" s="240">
        <v>9</v>
      </c>
      <c r="C28" s="243">
        <f>IF(NOT(ISBLANK('СПИСОК КЛАССА'!C28)),'СПИСОК КЛАССА'!C28,"")</f>
        <v>9</v>
      </c>
      <c r="D28" s="136" t="str">
        <f>IF(NOT(ISBLANK('СПИСОК КЛАССА'!D28)),IF($A28=1,'СПИСОК КЛАССА'!D28, "УЧЕНИК НЕ ВЫПОЛНЯЛ РАБОТУ"),"")</f>
        <v>КАРПИКОВА ДАРЬЯ</v>
      </c>
      <c r="E28" s="133">
        <v>3</v>
      </c>
      <c r="F28" s="102">
        <v>3</v>
      </c>
      <c r="G28" s="102">
        <v>3</v>
      </c>
      <c r="H28" s="102">
        <v>2</v>
      </c>
      <c r="I28" s="102">
        <v>4</v>
      </c>
      <c r="J28" s="102">
        <v>1</v>
      </c>
      <c r="K28" s="109">
        <v>4</v>
      </c>
      <c r="L28" s="133">
        <v>35</v>
      </c>
      <c r="M28" s="102">
        <v>4</v>
      </c>
      <c r="N28" s="291" t="s">
        <v>288</v>
      </c>
      <c r="O28" s="102">
        <v>1</v>
      </c>
      <c r="P28" s="102">
        <v>2134</v>
      </c>
      <c r="Q28" s="102">
        <v>100</v>
      </c>
      <c r="R28" s="291" t="s">
        <v>297</v>
      </c>
      <c r="S28" s="291" t="s">
        <v>295</v>
      </c>
      <c r="T28" s="291" t="s">
        <v>291</v>
      </c>
      <c r="U28" s="109">
        <v>92</v>
      </c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/>
      <c r="AE28" s="6"/>
      <c r="AF28" s="6"/>
      <c r="AG28" s="6"/>
      <c r="AH28" s="6"/>
      <c r="AI28" s="6"/>
    </row>
    <row r="29" spans="1:35" ht="12.75" customHeight="1" x14ac:dyDescent="0.2">
      <c r="A29" s="12">
        <f>IF('СПИСОК КЛАССА'!J29&gt;0,1,0)</f>
        <v>1</v>
      </c>
      <c r="B29" s="240">
        <v>10</v>
      </c>
      <c r="C29" s="243">
        <f>IF(NOT(ISBLANK('СПИСОК КЛАССА'!C29)),'СПИСОК КЛАССА'!C29,"")</f>
        <v>10</v>
      </c>
      <c r="D29" s="136" t="str">
        <f>IF(NOT(ISBLANK('СПИСОК КЛАССА'!D29)),IF($A29=1,'СПИСОК КЛАССА'!D29, "УЧЕНИК НЕ ВЫПОЛНЯЛ РАБОТУ"),"")</f>
        <v>ЛУЗКАРЕВА НАТАЛЬЯ</v>
      </c>
      <c r="E29" s="133">
        <v>3</v>
      </c>
      <c r="F29" s="102">
        <v>4</v>
      </c>
      <c r="G29" s="102">
        <v>2</v>
      </c>
      <c r="H29" s="102">
        <v>2</v>
      </c>
      <c r="I29" s="102">
        <v>4</v>
      </c>
      <c r="J29" s="102">
        <v>3</v>
      </c>
      <c r="K29" s="109">
        <v>4</v>
      </c>
      <c r="L29" s="133">
        <v>35</v>
      </c>
      <c r="M29" s="102">
        <v>4</v>
      </c>
      <c r="N29" s="291" t="s">
        <v>288</v>
      </c>
      <c r="O29" s="102">
        <v>1</v>
      </c>
      <c r="P29" s="102">
        <v>2134</v>
      </c>
      <c r="Q29" s="102">
        <v>100</v>
      </c>
      <c r="R29" s="291" t="s">
        <v>297</v>
      </c>
      <c r="S29" s="291" t="s">
        <v>286</v>
      </c>
      <c r="T29" s="291" t="s">
        <v>291</v>
      </c>
      <c r="U29" s="109">
        <v>92</v>
      </c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/>
      <c r="AE29" s="6"/>
      <c r="AF29" s="6"/>
      <c r="AG29" s="6"/>
      <c r="AH29" s="6"/>
      <c r="AI29" s="6"/>
    </row>
    <row r="30" spans="1:35" ht="12.75" customHeight="1" x14ac:dyDescent="0.2">
      <c r="A30" s="12">
        <f>IF('СПИСОК КЛАССА'!J30&gt;0,1,0)</f>
        <v>1</v>
      </c>
      <c r="B30" s="240">
        <v>11</v>
      </c>
      <c r="C30" s="243">
        <f>IF(NOT(ISBLANK('СПИСОК КЛАССА'!C30)),'СПИСОК КЛАССА'!C30,"")</f>
        <v>11</v>
      </c>
      <c r="D30" s="136" t="str">
        <f>IF(NOT(ISBLANK('СПИСОК КЛАССА'!D30)),IF($A30=1,'СПИСОК КЛАССА'!D30, "УЧЕНИК НЕ ВЫПОЛНЯЛ РАБОТУ"),"")</f>
        <v>ПАРШИН ВЛАДИСЛАВ</v>
      </c>
      <c r="E30" s="133">
        <v>3</v>
      </c>
      <c r="F30" s="102">
        <v>3</v>
      </c>
      <c r="G30" s="102">
        <v>3</v>
      </c>
      <c r="H30" s="102">
        <v>2</v>
      </c>
      <c r="I30" s="102">
        <v>4</v>
      </c>
      <c r="J30" s="102">
        <v>2</v>
      </c>
      <c r="K30" s="109">
        <v>1</v>
      </c>
      <c r="L30" s="133">
        <v>38</v>
      </c>
      <c r="M30" s="102">
        <v>14</v>
      </c>
      <c r="N30" s="291" t="s">
        <v>284</v>
      </c>
      <c r="O30" s="102">
        <v>1</v>
      </c>
      <c r="P30" s="102">
        <v>2134</v>
      </c>
      <c r="Q30" s="102">
        <v>1000</v>
      </c>
      <c r="R30" s="291" t="s">
        <v>285</v>
      </c>
      <c r="S30" s="291" t="s">
        <v>286</v>
      </c>
      <c r="T30" s="291" t="s">
        <v>287</v>
      </c>
      <c r="U30" s="109">
        <v>70</v>
      </c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/>
      <c r="AE30" s="6"/>
      <c r="AF30" s="6"/>
      <c r="AG30" s="6"/>
      <c r="AH30" s="6"/>
      <c r="AI30" s="6"/>
    </row>
    <row r="31" spans="1:35" ht="12.75" customHeight="1" x14ac:dyDescent="0.2">
      <c r="A31" s="12">
        <f>IF('СПИСОК КЛАССА'!J31&gt;0,1,0)</f>
        <v>1</v>
      </c>
      <c r="B31" s="240">
        <v>12</v>
      </c>
      <c r="C31" s="243">
        <f>IF(NOT(ISBLANK('СПИСОК КЛАССА'!C31)),'СПИСОК КЛАССА'!C31,"")</f>
        <v>12</v>
      </c>
      <c r="D31" s="136" t="str">
        <f>IF(NOT(ISBLANK('СПИСОК КЛАССА'!D31)),IF($A31=1,'СПИСОК КЛАССА'!D31, "УЧЕНИК НЕ ВЫПОЛНЯЛ РАБОТУ"),"")</f>
        <v>ПЕУНОВА ПОЛИНА</v>
      </c>
      <c r="E31" s="133">
        <v>3</v>
      </c>
      <c r="F31" s="102">
        <v>3</v>
      </c>
      <c r="G31" s="102">
        <v>3</v>
      </c>
      <c r="H31" s="102">
        <v>2</v>
      </c>
      <c r="I31" s="102">
        <v>4</v>
      </c>
      <c r="J31" s="102">
        <v>1</v>
      </c>
      <c r="K31" s="109">
        <v>4</v>
      </c>
      <c r="L31" s="133">
        <v>43</v>
      </c>
      <c r="M31" s="102">
        <v>4</v>
      </c>
      <c r="N31" s="291" t="s">
        <v>288</v>
      </c>
      <c r="O31" s="102">
        <v>1</v>
      </c>
      <c r="P31" s="102">
        <v>2134</v>
      </c>
      <c r="Q31" s="102">
        <v>1000</v>
      </c>
      <c r="R31" s="291" t="s">
        <v>297</v>
      </c>
      <c r="S31" s="291" t="s">
        <v>295</v>
      </c>
      <c r="T31" s="291" t="s">
        <v>291</v>
      </c>
      <c r="U31" s="109">
        <v>22</v>
      </c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/>
      <c r="AE31" s="6"/>
      <c r="AF31" s="6"/>
      <c r="AG31" s="6"/>
      <c r="AH31" s="6"/>
      <c r="AI31" s="6"/>
    </row>
    <row r="32" spans="1:35" ht="12.75" customHeight="1" x14ac:dyDescent="0.2">
      <c r="A32" s="12">
        <f>IF('СПИСОК КЛАССА'!J32&gt;0,1,0)</f>
        <v>1</v>
      </c>
      <c r="B32" s="240">
        <v>13</v>
      </c>
      <c r="C32" s="243">
        <f>IF(NOT(ISBLANK('СПИСОК КЛАССА'!C32)),'СПИСОК КЛАССА'!C32,"")</f>
        <v>13</v>
      </c>
      <c r="D32" s="136" t="str">
        <f>IF(NOT(ISBLANK('СПИСОК КЛАССА'!D32)),IF($A32=1,'СПИСОК КЛАССА'!D32, "УЧЕНИК НЕ ВЫПОЛНЯЛ РАБОТУ"),"")</f>
        <v>ПСЕТКИНА АЛИНА</v>
      </c>
      <c r="E32" s="133">
        <v>3</v>
      </c>
      <c r="F32" s="102">
        <v>3</v>
      </c>
      <c r="G32" s="102">
        <v>3</v>
      </c>
      <c r="H32" s="102">
        <v>2</v>
      </c>
      <c r="I32" s="102">
        <v>4</v>
      </c>
      <c r="J32" s="102">
        <v>3</v>
      </c>
      <c r="K32" s="109">
        <v>4</v>
      </c>
      <c r="L32" s="133">
        <v>35</v>
      </c>
      <c r="M32" s="102">
        <v>4</v>
      </c>
      <c r="N32" s="291" t="s">
        <v>288</v>
      </c>
      <c r="O32" s="102">
        <v>1</v>
      </c>
      <c r="P32" s="102">
        <v>2134</v>
      </c>
      <c r="Q32" s="102">
        <v>100</v>
      </c>
      <c r="R32" s="291" t="s">
        <v>297</v>
      </c>
      <c r="S32" s="291" t="s">
        <v>295</v>
      </c>
      <c r="T32" s="291" t="s">
        <v>291</v>
      </c>
      <c r="U32" s="109">
        <v>92</v>
      </c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/>
      <c r="AE32" s="6"/>
      <c r="AF32" s="6"/>
      <c r="AG32" s="6"/>
      <c r="AH32" s="6"/>
      <c r="AI32" s="6"/>
    </row>
    <row r="33" spans="1:35" ht="12.75" customHeight="1" x14ac:dyDescent="0.2">
      <c r="A33" s="12">
        <f>IF('СПИСОК КЛАССА'!J33&gt;0,1,0)</f>
        <v>1</v>
      </c>
      <c r="B33" s="240">
        <v>14</v>
      </c>
      <c r="C33" s="243">
        <f>IF(NOT(ISBLANK('СПИСОК КЛАССА'!C33)),'СПИСОК КЛАССА'!C33,"")</f>
        <v>14</v>
      </c>
      <c r="D33" s="136" t="str">
        <f>IF(NOT(ISBLANK('СПИСОК КЛАССА'!D33)),IF($A33=1,'СПИСОК КЛАССА'!D33, "УЧЕНИК НЕ ВЫПОЛНЯЛ РАБОТУ"),"")</f>
        <v>ПТАШИНСКАЯ ТАТЬЯНА</v>
      </c>
      <c r="E33" s="133">
        <v>3</v>
      </c>
      <c r="F33" s="102">
        <v>3</v>
      </c>
      <c r="G33" s="102">
        <v>3</v>
      </c>
      <c r="H33" s="102">
        <v>2</v>
      </c>
      <c r="I33" s="102">
        <v>4</v>
      </c>
      <c r="J33" s="102">
        <v>1</v>
      </c>
      <c r="K33" s="109">
        <v>1</v>
      </c>
      <c r="L33" s="133">
        <v>35</v>
      </c>
      <c r="M33" s="102">
        <v>4</v>
      </c>
      <c r="N33" s="291" t="s">
        <v>288</v>
      </c>
      <c r="O33" s="102">
        <v>1</v>
      </c>
      <c r="P33" s="102">
        <v>2134</v>
      </c>
      <c r="Q33" s="102">
        <v>100</v>
      </c>
      <c r="R33" s="291" t="s">
        <v>290</v>
      </c>
      <c r="S33" s="291" t="s">
        <v>289</v>
      </c>
      <c r="T33" s="291" t="s">
        <v>292</v>
      </c>
      <c r="U33" s="109" t="s">
        <v>131</v>
      </c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/>
      <c r="AE33" s="6"/>
      <c r="AF33" s="6"/>
      <c r="AG33" s="6"/>
      <c r="AH33" s="6"/>
      <c r="AI33" s="6"/>
    </row>
    <row r="34" spans="1:35" ht="12.75" customHeight="1" x14ac:dyDescent="0.2">
      <c r="A34" s="12">
        <f>IF('СПИСОК КЛАССА'!J34&gt;0,1,0)</f>
        <v>1</v>
      </c>
      <c r="B34" s="240">
        <v>15</v>
      </c>
      <c r="C34" s="243">
        <f>IF(NOT(ISBLANK('СПИСОК КЛАССА'!C34)),'СПИСОК КЛАССА'!C34,"")</f>
        <v>15</v>
      </c>
      <c r="D34" s="136" t="str">
        <f>IF(NOT(ISBLANK('СПИСОК КЛАССА'!D34)),IF($A34=1,'СПИСОК КЛАССА'!D34, "УЧЕНИК НЕ ВЫПОЛНЯЛ РАБОТУ"),"")</f>
        <v xml:space="preserve">РАЗУМОВСКАЯ ИРИНА </v>
      </c>
      <c r="E34" s="133">
        <v>3</v>
      </c>
      <c r="F34" s="102">
        <v>3</v>
      </c>
      <c r="G34" s="102">
        <v>3</v>
      </c>
      <c r="H34" s="102">
        <v>2</v>
      </c>
      <c r="I34" s="102">
        <v>4</v>
      </c>
      <c r="J34" s="102">
        <v>3</v>
      </c>
      <c r="K34" s="109">
        <v>4</v>
      </c>
      <c r="L34" s="133">
        <v>35</v>
      </c>
      <c r="M34" s="102">
        <v>3</v>
      </c>
      <c r="N34" s="291" t="s">
        <v>288</v>
      </c>
      <c r="O34" s="102">
        <v>1</v>
      </c>
      <c r="P34" s="102">
        <v>2134</v>
      </c>
      <c r="Q34" s="102">
        <v>100</v>
      </c>
      <c r="R34" s="291" t="s">
        <v>297</v>
      </c>
      <c r="S34" s="291" t="s">
        <v>295</v>
      </c>
      <c r="T34" s="291" t="s">
        <v>291</v>
      </c>
      <c r="U34" s="109">
        <v>92</v>
      </c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/>
      <c r="AE34" s="6"/>
      <c r="AF34" s="6"/>
      <c r="AG34" s="6"/>
      <c r="AH34" s="6"/>
      <c r="AI34" s="6"/>
    </row>
    <row r="35" spans="1:35" ht="12.75" customHeight="1" x14ac:dyDescent="0.2">
      <c r="A35" s="12">
        <f>IF('СПИСОК КЛАССА'!J35&gt;0,1,0)</f>
        <v>1</v>
      </c>
      <c r="B35" s="240">
        <v>16</v>
      </c>
      <c r="C35" s="243">
        <f>IF(NOT(ISBLANK('СПИСОК КЛАССА'!C35)),'СПИСОК КЛАССА'!C35,"")</f>
        <v>16</v>
      </c>
      <c r="D35" s="136" t="str">
        <f>IF(NOT(ISBLANK('СПИСОК КЛАССА'!D35)),IF($A35=1,'СПИСОК КЛАССА'!D35, "УЧЕНИК НЕ ВЫПОЛНЯЛ РАБОТУ"),"")</f>
        <v>СОКУР УЛЬЯНА</v>
      </c>
      <c r="E35" s="133">
        <v>3</v>
      </c>
      <c r="F35" s="102">
        <v>3</v>
      </c>
      <c r="G35" s="102">
        <v>3</v>
      </c>
      <c r="H35" s="102">
        <v>2</v>
      </c>
      <c r="I35" s="102">
        <v>4</v>
      </c>
      <c r="J35" s="102">
        <v>2</v>
      </c>
      <c r="K35" s="109">
        <v>1</v>
      </c>
      <c r="L35" s="133">
        <v>38</v>
      </c>
      <c r="M35" s="102">
        <v>12</v>
      </c>
      <c r="N35" s="291" t="s">
        <v>284</v>
      </c>
      <c r="O35" s="102">
        <v>1</v>
      </c>
      <c r="P35" s="102">
        <v>2134</v>
      </c>
      <c r="Q35" s="102">
        <v>1000</v>
      </c>
      <c r="R35" s="291" t="s">
        <v>285</v>
      </c>
      <c r="S35" s="291" t="s">
        <v>286</v>
      </c>
      <c r="T35" s="291" t="s">
        <v>287</v>
      </c>
      <c r="U35" s="109">
        <v>70</v>
      </c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/>
      <c r="AE35" s="6"/>
      <c r="AF35" s="6"/>
      <c r="AG35" s="6"/>
      <c r="AH35" s="6"/>
      <c r="AI35" s="6"/>
    </row>
    <row r="36" spans="1:35" ht="12.75" customHeight="1" x14ac:dyDescent="0.2">
      <c r="A36" s="12">
        <f>IF('СПИСОК КЛАССА'!J36&gt;0,1,0)</f>
        <v>1</v>
      </c>
      <c r="B36" s="240">
        <v>17</v>
      </c>
      <c r="C36" s="243">
        <f>IF(NOT(ISBLANK('СПИСОК КЛАССА'!C36)),'СПИСОК КЛАССА'!C36,"")</f>
        <v>17</v>
      </c>
      <c r="D36" s="136" t="str">
        <f>IF(NOT(ISBLANK('СПИСОК КЛАССА'!D36)),IF($A36=1,'СПИСОК КЛАССА'!D36, "УЧЕНИК НЕ ВЫПОЛНЯЛ РАБОТУ"),"")</f>
        <v>СОЛОШИН ГЕРМАН</v>
      </c>
      <c r="E36" s="133">
        <v>3</v>
      </c>
      <c r="F36" s="102">
        <v>3</v>
      </c>
      <c r="G36" s="102">
        <v>3</v>
      </c>
      <c r="H36" s="102">
        <v>2</v>
      </c>
      <c r="I36" s="102">
        <v>4</v>
      </c>
      <c r="J36" s="102">
        <v>2</v>
      </c>
      <c r="K36" s="109">
        <v>1</v>
      </c>
      <c r="L36" s="133">
        <v>38</v>
      </c>
      <c r="M36" s="102">
        <v>12</v>
      </c>
      <c r="N36" s="291" t="s">
        <v>284</v>
      </c>
      <c r="O36" s="102">
        <v>1</v>
      </c>
      <c r="P36" s="102">
        <v>2314</v>
      </c>
      <c r="Q36" s="102">
        <v>1000</v>
      </c>
      <c r="R36" s="291" t="s">
        <v>285</v>
      </c>
      <c r="S36" s="291" t="s">
        <v>286</v>
      </c>
      <c r="T36" s="291" t="s">
        <v>287</v>
      </c>
      <c r="U36" s="109">
        <v>70</v>
      </c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/>
      <c r="AE36" s="6"/>
      <c r="AF36" s="6"/>
      <c r="AG36" s="6"/>
      <c r="AH36" s="6"/>
      <c r="AI36" s="6"/>
    </row>
    <row r="37" spans="1:35" ht="12.75" customHeight="1" x14ac:dyDescent="0.2">
      <c r="A37" s="12">
        <f>IF('СПИСОК КЛАССА'!J37&gt;0,1,0)</f>
        <v>1</v>
      </c>
      <c r="B37" s="240">
        <v>18</v>
      </c>
      <c r="C37" s="243">
        <f>IF(NOT(ISBLANK('СПИСОК КЛАССА'!C37)),'СПИСОК КЛАССА'!C37,"")</f>
        <v>18</v>
      </c>
      <c r="D37" s="136" t="str">
        <f>IF(NOT(ISBLANK('СПИСОК КЛАССА'!D37)),IF($A37=1,'СПИСОК КЛАССА'!D37, "УЧЕНИК НЕ ВЫПОЛНЯЛ РАБОТУ"),"")</f>
        <v>ФИЛИППОВ ВЛАДИСЛАВ</v>
      </c>
      <c r="E37" s="133">
        <v>3</v>
      </c>
      <c r="F37" s="102">
        <v>3</v>
      </c>
      <c r="G37" s="102">
        <v>3</v>
      </c>
      <c r="H37" s="102">
        <v>2</v>
      </c>
      <c r="I37" s="102">
        <v>4</v>
      </c>
      <c r="J37" s="102">
        <v>2</v>
      </c>
      <c r="K37" s="109">
        <v>1</v>
      </c>
      <c r="L37" s="133">
        <v>38</v>
      </c>
      <c r="M37" s="102">
        <v>12</v>
      </c>
      <c r="N37" s="291" t="s">
        <v>299</v>
      </c>
      <c r="O37" s="102">
        <v>1</v>
      </c>
      <c r="P37" s="102">
        <v>2134</v>
      </c>
      <c r="Q37" s="102">
        <v>1000</v>
      </c>
      <c r="R37" s="291" t="s">
        <v>300</v>
      </c>
      <c r="S37" s="291" t="s">
        <v>286</v>
      </c>
      <c r="T37" s="291" t="s">
        <v>287</v>
      </c>
      <c r="U37" s="109">
        <v>70</v>
      </c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/>
      <c r="AE37" s="6"/>
      <c r="AF37" s="6"/>
      <c r="AG37" s="6"/>
      <c r="AH37" s="6"/>
      <c r="AI37" s="6"/>
    </row>
    <row r="38" spans="1:35" ht="12.75" customHeight="1" x14ac:dyDescent="0.2">
      <c r="A38" s="12">
        <f>IF('СПИСОК КЛАССА'!J38&gt;0,1,0)</f>
        <v>1</v>
      </c>
      <c r="B38" s="240">
        <v>19</v>
      </c>
      <c r="C38" s="243">
        <f>IF(NOT(ISBLANK('СПИСОК КЛАССА'!C38)),'СПИСОК КЛАССА'!C38,"")</f>
        <v>19</v>
      </c>
      <c r="D38" s="136" t="str">
        <f>IF(NOT(ISBLANK('СПИСОК КЛАССА'!D38)),IF($A38=1,'СПИСОК КЛАССА'!D38, "УЧЕНИК НЕ ВЫПОЛНЯЛ РАБОТУ"),"")</f>
        <v>ЦУКАНОВ МАКСИМ</v>
      </c>
      <c r="E38" s="133">
        <v>3</v>
      </c>
      <c r="F38" s="102">
        <v>3</v>
      </c>
      <c r="G38" s="102">
        <v>3</v>
      </c>
      <c r="H38" s="102">
        <v>2</v>
      </c>
      <c r="I38" s="102">
        <v>4</v>
      </c>
      <c r="J38" s="102">
        <v>2</v>
      </c>
      <c r="K38" s="109">
        <v>1</v>
      </c>
      <c r="L38" s="133">
        <v>38</v>
      </c>
      <c r="M38" s="102">
        <v>12</v>
      </c>
      <c r="N38" s="291" t="s">
        <v>284</v>
      </c>
      <c r="O38" s="102">
        <v>1</v>
      </c>
      <c r="P38" s="102">
        <v>4321</v>
      </c>
      <c r="Q38" s="102">
        <v>1000</v>
      </c>
      <c r="R38" s="291" t="s">
        <v>285</v>
      </c>
      <c r="S38" s="291" t="s">
        <v>286</v>
      </c>
      <c r="T38" s="291" t="s">
        <v>287</v>
      </c>
      <c r="U38" s="109">
        <v>18</v>
      </c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/>
      <c r="AE38" s="6"/>
      <c r="AF38" s="6"/>
      <c r="AG38" s="6"/>
      <c r="AH38" s="6"/>
      <c r="AI38" s="6"/>
    </row>
    <row r="39" spans="1:35" ht="12.75" customHeight="1" x14ac:dyDescent="0.2">
      <c r="A39" s="12">
        <f>IF('СПИСОК КЛАССА'!J39&gt;0,1,0)</f>
        <v>1</v>
      </c>
      <c r="B39" s="240">
        <v>20</v>
      </c>
      <c r="C39" s="243">
        <f>IF(NOT(ISBLANK('СПИСОК КЛАССА'!C39)),'СПИСОК КЛАССА'!C39,"")</f>
        <v>20</v>
      </c>
      <c r="D39" s="136" t="str">
        <f>IF(NOT(ISBLANK('СПИСОК КЛАССА'!D39)),IF($A39=1,'СПИСОК КЛАССА'!D39, "УЧЕНИК НЕ ВЫПОЛНЯЛ РАБОТУ"),"")</f>
        <v>ШКАБАРИНА АЛИНА</v>
      </c>
      <c r="E39" s="133">
        <v>3</v>
      </c>
      <c r="F39" s="102">
        <v>3</v>
      </c>
      <c r="G39" s="102">
        <v>3</v>
      </c>
      <c r="H39" s="102">
        <v>2</v>
      </c>
      <c r="I39" s="102">
        <v>4</v>
      </c>
      <c r="J39" s="102">
        <v>1</v>
      </c>
      <c r="K39" s="109">
        <v>4</v>
      </c>
      <c r="L39" s="133">
        <v>43</v>
      </c>
      <c r="M39" s="102">
        <v>7</v>
      </c>
      <c r="N39" s="291" t="s">
        <v>288</v>
      </c>
      <c r="O39" s="102">
        <v>1</v>
      </c>
      <c r="P39" s="102">
        <v>4321</v>
      </c>
      <c r="Q39" s="102">
        <v>3.2349999999999999</v>
      </c>
      <c r="R39" s="291" t="s">
        <v>294</v>
      </c>
      <c r="S39" s="291" t="s">
        <v>295</v>
      </c>
      <c r="T39" s="291" t="s">
        <v>291</v>
      </c>
      <c r="U39" s="109">
        <v>92</v>
      </c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/>
      <c r="AE39" s="6"/>
      <c r="AF39" s="6"/>
      <c r="AG39" s="6"/>
      <c r="AH39" s="6"/>
      <c r="AI39" s="6"/>
    </row>
    <row r="40" spans="1:35" ht="12.75" customHeight="1" x14ac:dyDescent="0.2">
      <c r="A40" s="12" t="e">
        <f>IF('СПИСОК КЛАССА'!#REF!&gt;0,1,0)</f>
        <v>#REF!</v>
      </c>
      <c r="B40" s="240">
        <v>21</v>
      </c>
      <c r="C40" s="243" t="e">
        <f>IF(NOT(ISBLANK('СПИСОК КЛАССА'!#REF!)),'СПИСОК КЛАССА'!#REF!,"")</f>
        <v>#REF!</v>
      </c>
      <c r="D40" s="136" t="e">
        <f>IF(NOT(ISBLANK('СПИСОК КЛАССА'!#REF!)),IF($A40=1,'СПИСОК КЛАССА'!#REF!, "УЧЕНИК НЕ ВЫПОЛНЯЛ РАБОТУ"),"")</f>
        <v>#REF!</v>
      </c>
      <c r="E40" s="133"/>
      <c r="F40" s="102"/>
      <c r="G40" s="102"/>
      <c r="H40" s="102"/>
      <c r="I40" s="102"/>
      <c r="J40" s="102"/>
      <c r="K40" s="109"/>
      <c r="L40" s="133"/>
      <c r="M40" s="102"/>
      <c r="N40" s="291"/>
      <c r="O40" s="102"/>
      <c r="P40" s="102"/>
      <c r="Q40" s="102"/>
      <c r="R40" s="291"/>
      <c r="S40" s="291"/>
      <c r="T40" s="291"/>
      <c r="U40" s="109"/>
      <c r="V40" s="6"/>
      <c r="W40" s="6"/>
      <c r="X40" s="6"/>
      <c r="Y40" s="6"/>
      <c r="Z40" s="6"/>
      <c r="AA40" s="6"/>
      <c r="AB40" s="6"/>
      <c r="AC40" s="6" t="e">
        <f t="shared" si="0"/>
        <v>#REF!</v>
      </c>
      <c r="AD40" s="6"/>
      <c r="AE40" s="6"/>
      <c r="AF40" s="6"/>
      <c r="AG40" s="6"/>
      <c r="AH40" s="6"/>
      <c r="AI40" s="6"/>
    </row>
    <row r="41" spans="1:35" ht="12.75" customHeight="1" x14ac:dyDescent="0.2">
      <c r="A41" s="12" t="e">
        <f>IF('СПИСОК КЛАССА'!#REF!&gt;0,1,0)</f>
        <v>#REF!</v>
      </c>
      <c r="B41" s="240">
        <v>22</v>
      </c>
      <c r="C41" s="243" t="e">
        <f>IF(NOT(ISBLANK('СПИСОК КЛАССА'!#REF!)),'СПИСОК КЛАССА'!#REF!,"")</f>
        <v>#REF!</v>
      </c>
      <c r="D41" s="136" t="e">
        <f>IF(NOT(ISBLANK('СПИСОК КЛАССА'!#REF!)),IF($A41=1,'СПИСОК КЛАССА'!#REF!, "УЧЕНИК НЕ ВЫПОЛНЯЛ РАБОТУ"),"")</f>
        <v>#REF!</v>
      </c>
      <c r="E41" s="133"/>
      <c r="F41" s="102"/>
      <c r="G41" s="102"/>
      <c r="H41" s="102"/>
      <c r="I41" s="102"/>
      <c r="J41" s="102"/>
      <c r="K41" s="109"/>
      <c r="L41" s="133"/>
      <c r="M41" s="102"/>
      <c r="N41" s="291"/>
      <c r="O41" s="102"/>
      <c r="P41" s="102"/>
      <c r="Q41" s="102"/>
      <c r="R41" s="291"/>
      <c r="S41" s="291"/>
      <c r="T41" s="291"/>
      <c r="U41" s="109"/>
      <c r="V41" s="6"/>
      <c r="W41" s="6"/>
      <c r="X41" s="6"/>
      <c r="Y41" s="6"/>
      <c r="Z41" s="6"/>
      <c r="AA41" s="6"/>
      <c r="AB41" s="6"/>
      <c r="AC41" s="6" t="e">
        <f t="shared" si="0"/>
        <v>#REF!</v>
      </c>
      <c r="AD41" s="6"/>
      <c r="AE41" s="6"/>
      <c r="AF41" s="6"/>
      <c r="AG41" s="6"/>
      <c r="AH41" s="6"/>
      <c r="AI41" s="6"/>
    </row>
    <row r="42" spans="1:35" ht="12.75" customHeight="1" x14ac:dyDescent="0.2">
      <c r="A42" s="12" t="e">
        <f>IF('СПИСОК КЛАССА'!#REF!&gt;0,1,0)</f>
        <v>#REF!</v>
      </c>
      <c r="B42" s="240">
        <v>23</v>
      </c>
      <c r="C42" s="243" t="e">
        <f>IF(NOT(ISBLANK('СПИСОК КЛАССА'!#REF!)),'СПИСОК КЛАССА'!#REF!,"")</f>
        <v>#REF!</v>
      </c>
      <c r="D42" s="136" t="e">
        <f>IF(NOT(ISBLANK('СПИСОК КЛАССА'!#REF!)),IF($A42=1,'СПИСОК КЛАССА'!#REF!, "УЧЕНИК НЕ ВЫПОЛНЯЛ РАБОТУ"),"")</f>
        <v>#REF!</v>
      </c>
      <c r="E42" s="133"/>
      <c r="F42" s="102"/>
      <c r="G42" s="102"/>
      <c r="H42" s="102"/>
      <c r="I42" s="102"/>
      <c r="J42" s="102"/>
      <c r="K42" s="109"/>
      <c r="L42" s="133"/>
      <c r="M42" s="102"/>
      <c r="N42" s="291"/>
      <c r="O42" s="102"/>
      <c r="P42" s="102"/>
      <c r="Q42" s="102"/>
      <c r="R42" s="291"/>
      <c r="S42" s="291"/>
      <c r="T42" s="291"/>
      <c r="U42" s="109"/>
      <c r="V42" s="6"/>
      <c r="W42" s="6"/>
      <c r="X42" s="6"/>
      <c r="Y42" s="6"/>
      <c r="Z42" s="6"/>
      <c r="AA42" s="6"/>
      <c r="AB42" s="6"/>
      <c r="AC42" s="6" t="e">
        <f t="shared" si="0"/>
        <v>#REF!</v>
      </c>
      <c r="AD42" s="6"/>
      <c r="AE42" s="6"/>
      <c r="AF42" s="6"/>
      <c r="AG42" s="6"/>
      <c r="AH42" s="6"/>
      <c r="AI42" s="6"/>
    </row>
    <row r="43" spans="1:35" ht="12.75" customHeight="1" x14ac:dyDescent="0.2">
      <c r="A43" s="12" t="e">
        <f>IF('СПИСОК КЛАССА'!#REF!&gt;0,1,0)</f>
        <v>#REF!</v>
      </c>
      <c r="B43" s="240">
        <v>24</v>
      </c>
      <c r="C43" s="243" t="e">
        <f>IF(NOT(ISBLANK('СПИСОК КЛАССА'!#REF!)),'СПИСОК КЛАССА'!#REF!,"")</f>
        <v>#REF!</v>
      </c>
      <c r="D43" s="136" t="e">
        <f>IF(NOT(ISBLANK('СПИСОК КЛАССА'!#REF!)),IF($A43=1,'СПИСОК КЛАССА'!#REF!, "УЧЕНИК НЕ ВЫПОЛНЯЛ РАБОТУ"),"")</f>
        <v>#REF!</v>
      </c>
      <c r="E43" s="133"/>
      <c r="F43" s="102"/>
      <c r="G43" s="102"/>
      <c r="H43" s="102"/>
      <c r="I43" s="102"/>
      <c r="J43" s="102"/>
      <c r="K43" s="109"/>
      <c r="L43" s="133"/>
      <c r="M43" s="102"/>
      <c r="N43" s="291"/>
      <c r="O43" s="102"/>
      <c r="P43" s="102"/>
      <c r="Q43" s="102"/>
      <c r="R43" s="291"/>
      <c r="S43" s="291"/>
      <c r="T43" s="291"/>
      <c r="U43" s="109"/>
      <c r="V43" s="6"/>
      <c r="W43" s="6"/>
      <c r="X43" s="6"/>
      <c r="Y43" s="6"/>
      <c r="Z43" s="6"/>
      <c r="AA43" s="6"/>
      <c r="AB43" s="6"/>
      <c r="AC43" s="6" t="e">
        <f t="shared" si="0"/>
        <v>#REF!</v>
      </c>
      <c r="AD43" s="6"/>
      <c r="AE43" s="6"/>
      <c r="AF43" s="6"/>
      <c r="AG43" s="6"/>
      <c r="AH43" s="6"/>
      <c r="AI43" s="6"/>
    </row>
    <row r="44" spans="1:35" ht="12.75" customHeight="1" x14ac:dyDescent="0.2">
      <c r="A44" s="12" t="e">
        <f>IF('СПИСОК КЛАССА'!#REF!&gt;0,1,0)</f>
        <v>#REF!</v>
      </c>
      <c r="B44" s="240">
        <v>25</v>
      </c>
      <c r="C44" s="243" t="e">
        <f>IF(NOT(ISBLANK('СПИСОК КЛАССА'!#REF!)),'СПИСОК КЛАССА'!#REF!,"")</f>
        <v>#REF!</v>
      </c>
      <c r="D44" s="136" t="e">
        <f>IF(NOT(ISBLANK('СПИСОК КЛАССА'!#REF!)),IF($A44=1,'СПИСОК КЛАССА'!#REF!, "УЧЕНИК НЕ ВЫПОЛНЯЛ РАБОТУ"),"")</f>
        <v>#REF!</v>
      </c>
      <c r="E44" s="133"/>
      <c r="F44" s="102"/>
      <c r="G44" s="102"/>
      <c r="H44" s="102"/>
      <c r="I44" s="102"/>
      <c r="J44" s="102"/>
      <c r="K44" s="109"/>
      <c r="L44" s="133"/>
      <c r="M44" s="102"/>
      <c r="N44" s="291"/>
      <c r="O44" s="102"/>
      <c r="P44" s="102"/>
      <c r="Q44" s="102"/>
      <c r="R44" s="291"/>
      <c r="S44" s="291"/>
      <c r="T44" s="291"/>
      <c r="U44" s="109"/>
      <c r="V44" s="6"/>
      <c r="W44" s="6"/>
      <c r="X44" s="6"/>
      <c r="Y44" s="6"/>
      <c r="Z44" s="6"/>
      <c r="AA44" s="6"/>
      <c r="AB44" s="6"/>
      <c r="AC44" s="6" t="e">
        <f t="shared" si="0"/>
        <v>#REF!</v>
      </c>
      <c r="AD44" s="6"/>
      <c r="AE44" s="6"/>
      <c r="AF44" s="6"/>
      <c r="AG44" s="6"/>
      <c r="AH44" s="6"/>
      <c r="AI44" s="6"/>
    </row>
    <row r="45" spans="1:35" ht="12.75" customHeight="1" x14ac:dyDescent="0.2">
      <c r="A45" s="12" t="e">
        <f>IF('СПИСОК КЛАССА'!#REF!&gt;0,1,0)</f>
        <v>#REF!</v>
      </c>
      <c r="B45" s="240">
        <v>26</v>
      </c>
      <c r="C45" s="243" t="e">
        <f>IF(NOT(ISBLANK('СПИСОК КЛАССА'!#REF!)),'СПИСОК КЛАССА'!#REF!,"")</f>
        <v>#REF!</v>
      </c>
      <c r="D45" s="136" t="e">
        <f>IF(NOT(ISBLANK('СПИСОК КЛАССА'!#REF!)),IF($A45=1,'СПИСОК КЛАССА'!#REF!, "УЧЕНИК НЕ ВЫПОЛНЯЛ РАБОТУ"),"")</f>
        <v>#REF!</v>
      </c>
      <c r="E45" s="133"/>
      <c r="F45" s="102"/>
      <c r="G45" s="102"/>
      <c r="H45" s="102"/>
      <c r="I45" s="102"/>
      <c r="J45" s="102"/>
      <c r="K45" s="109"/>
      <c r="L45" s="133"/>
      <c r="M45" s="102"/>
      <c r="N45" s="291"/>
      <c r="O45" s="102"/>
      <c r="P45" s="102"/>
      <c r="Q45" s="102"/>
      <c r="R45" s="291"/>
      <c r="S45" s="291"/>
      <c r="T45" s="291"/>
      <c r="U45" s="109"/>
      <c r="V45" s="6"/>
      <c r="W45" s="6"/>
      <c r="X45" s="6"/>
      <c r="Y45" s="6"/>
      <c r="Z45" s="6"/>
      <c r="AA45" s="6"/>
      <c r="AB45" s="6"/>
      <c r="AC45" s="6" t="e">
        <f t="shared" si="0"/>
        <v>#REF!</v>
      </c>
      <c r="AD45" s="6"/>
      <c r="AE45" s="6"/>
      <c r="AF45" s="6"/>
      <c r="AG45" s="6"/>
      <c r="AH45" s="6"/>
      <c r="AI45" s="6"/>
    </row>
    <row r="46" spans="1:35" ht="12.75" customHeight="1" x14ac:dyDescent="0.2">
      <c r="A46" s="12" t="e">
        <f>IF('СПИСОК КЛАССА'!#REF!&gt;0,1,0)</f>
        <v>#REF!</v>
      </c>
      <c r="B46" s="240">
        <v>27</v>
      </c>
      <c r="C46" s="243" t="e">
        <f>IF(NOT(ISBLANK('СПИСОК КЛАССА'!#REF!)),'СПИСОК КЛАССА'!#REF!,"")</f>
        <v>#REF!</v>
      </c>
      <c r="D46" s="136" t="e">
        <f>IF(NOT(ISBLANK('СПИСОК КЛАССА'!#REF!)),IF($A46=1,'СПИСОК КЛАССА'!#REF!, "УЧЕНИК НЕ ВЫПОЛНЯЛ РАБОТУ"),"")</f>
        <v>#REF!</v>
      </c>
      <c r="E46" s="133"/>
      <c r="F46" s="102"/>
      <c r="G46" s="102"/>
      <c r="H46" s="102"/>
      <c r="I46" s="102"/>
      <c r="J46" s="102"/>
      <c r="K46" s="109"/>
      <c r="L46" s="133"/>
      <c r="M46" s="102"/>
      <c r="N46" s="291"/>
      <c r="O46" s="102"/>
      <c r="P46" s="102"/>
      <c r="Q46" s="102"/>
      <c r="R46" s="291"/>
      <c r="S46" s="291"/>
      <c r="T46" s="291"/>
      <c r="U46" s="109"/>
      <c r="V46" s="6"/>
      <c r="W46" s="6"/>
      <c r="X46" s="6"/>
      <c r="Y46" s="6"/>
      <c r="Z46" s="6"/>
      <c r="AA46" s="6"/>
      <c r="AB46" s="6"/>
      <c r="AC46" s="6" t="e">
        <f t="shared" si="0"/>
        <v>#REF!</v>
      </c>
      <c r="AD46" s="6"/>
      <c r="AE46" s="6"/>
      <c r="AF46" s="6"/>
      <c r="AG46" s="6"/>
      <c r="AH46" s="6"/>
      <c r="AI46" s="6"/>
    </row>
    <row r="47" spans="1:35" ht="12.75" customHeight="1" x14ac:dyDescent="0.2">
      <c r="A47" s="12" t="e">
        <f>IF('СПИСОК КЛАССА'!#REF!&gt;0,1,0)</f>
        <v>#REF!</v>
      </c>
      <c r="B47" s="240">
        <v>28</v>
      </c>
      <c r="C47" s="243" t="e">
        <f>IF(NOT(ISBLANK('СПИСОК КЛАССА'!#REF!)),'СПИСОК КЛАССА'!#REF!,"")</f>
        <v>#REF!</v>
      </c>
      <c r="D47" s="136" t="e">
        <f>IF(NOT(ISBLANK('СПИСОК КЛАССА'!#REF!)),IF($A47=1,'СПИСОК КЛАССА'!#REF!, "УЧЕНИК НЕ ВЫПОЛНЯЛ РАБОТУ"),"")</f>
        <v>#REF!</v>
      </c>
      <c r="E47" s="133"/>
      <c r="F47" s="102"/>
      <c r="G47" s="102"/>
      <c r="H47" s="102"/>
      <c r="I47" s="102"/>
      <c r="J47" s="102"/>
      <c r="K47" s="109"/>
      <c r="L47" s="133"/>
      <c r="M47" s="102"/>
      <c r="N47" s="291"/>
      <c r="O47" s="102"/>
      <c r="P47" s="102"/>
      <c r="Q47" s="102"/>
      <c r="R47" s="291"/>
      <c r="S47" s="291"/>
      <c r="T47" s="291"/>
      <c r="U47" s="109"/>
      <c r="V47" s="6"/>
      <c r="W47" s="6"/>
      <c r="X47" s="6"/>
      <c r="Y47" s="6"/>
      <c r="Z47" s="6"/>
      <c r="AA47" s="6"/>
      <c r="AB47" s="6"/>
      <c r="AC47" s="6" t="e">
        <f t="shared" si="0"/>
        <v>#REF!</v>
      </c>
      <c r="AD47" s="6"/>
      <c r="AE47" s="6"/>
      <c r="AF47" s="6"/>
      <c r="AG47" s="6"/>
      <c r="AH47" s="6"/>
      <c r="AI47" s="6"/>
    </row>
    <row r="48" spans="1:35" ht="12.75" customHeight="1" x14ac:dyDescent="0.2">
      <c r="A48" s="12" t="e">
        <f>IF('СПИСОК КЛАССА'!#REF!&gt;0,1,0)</f>
        <v>#REF!</v>
      </c>
      <c r="B48" s="240">
        <v>29</v>
      </c>
      <c r="C48" s="243" t="e">
        <f>IF(NOT(ISBLANK('СПИСОК КЛАССА'!#REF!)),'СПИСОК КЛАССА'!#REF!,"")</f>
        <v>#REF!</v>
      </c>
      <c r="D48" s="136" t="e">
        <f>IF(NOT(ISBLANK('СПИСОК КЛАССА'!#REF!)),IF($A48=1,'СПИСОК КЛАССА'!#REF!, "УЧЕНИК НЕ ВЫПОЛНЯЛ РАБОТУ"),"")</f>
        <v>#REF!</v>
      </c>
      <c r="E48" s="133"/>
      <c r="F48" s="102"/>
      <c r="G48" s="102"/>
      <c r="H48" s="102"/>
      <c r="I48" s="102"/>
      <c r="J48" s="102"/>
      <c r="K48" s="109"/>
      <c r="L48" s="133"/>
      <c r="M48" s="102"/>
      <c r="N48" s="291"/>
      <c r="O48" s="102"/>
      <c r="P48" s="102"/>
      <c r="Q48" s="102"/>
      <c r="R48" s="291"/>
      <c r="S48" s="291"/>
      <c r="T48" s="291"/>
      <c r="U48" s="109"/>
      <c r="V48" s="6"/>
      <c r="W48" s="6"/>
      <c r="X48" s="6"/>
      <c r="Y48" s="6"/>
      <c r="Z48" s="6"/>
      <c r="AA48" s="6"/>
      <c r="AB48" s="6"/>
      <c r="AC48" s="6" t="e">
        <f t="shared" si="0"/>
        <v>#REF!</v>
      </c>
      <c r="AD48" s="6"/>
      <c r="AE48" s="6"/>
      <c r="AF48" s="6"/>
      <c r="AG48" s="6"/>
      <c r="AH48" s="6"/>
      <c r="AI48" s="6"/>
    </row>
    <row r="49" spans="1:55" ht="12.75" customHeight="1" x14ac:dyDescent="0.2">
      <c r="A49" s="12" t="e">
        <f>IF('СПИСОК КЛАССА'!#REF!&gt;0,1,0)</f>
        <v>#REF!</v>
      </c>
      <c r="B49" s="240">
        <v>30</v>
      </c>
      <c r="C49" s="243" t="e">
        <f>IF(NOT(ISBLANK('СПИСОК КЛАССА'!#REF!)),'СПИСОК КЛАССА'!#REF!,"")</f>
        <v>#REF!</v>
      </c>
      <c r="D49" s="136" t="e">
        <f>IF(NOT(ISBLANK('СПИСОК КЛАССА'!#REF!)),IF($A49=1,'СПИСОК КЛАССА'!#REF!, "УЧЕНИК НЕ ВЫПОЛНЯЛ РАБОТУ"),"")</f>
        <v>#REF!</v>
      </c>
      <c r="E49" s="133"/>
      <c r="F49" s="102"/>
      <c r="G49" s="102"/>
      <c r="H49" s="102"/>
      <c r="I49" s="102"/>
      <c r="J49" s="102"/>
      <c r="K49" s="109"/>
      <c r="L49" s="133"/>
      <c r="M49" s="102"/>
      <c r="N49" s="291"/>
      <c r="O49" s="102"/>
      <c r="P49" s="102"/>
      <c r="Q49" s="102"/>
      <c r="R49" s="291"/>
      <c r="S49" s="291"/>
      <c r="T49" s="291"/>
      <c r="U49" s="109"/>
      <c r="V49" s="6"/>
      <c r="W49" s="6"/>
      <c r="X49" s="6"/>
      <c r="Y49" s="6"/>
      <c r="Z49" s="6"/>
      <c r="AA49" s="6"/>
      <c r="AB49" s="6"/>
      <c r="AC49" s="6" t="e">
        <f t="shared" si="0"/>
        <v>#REF!</v>
      </c>
      <c r="AD49" s="6"/>
      <c r="AE49" s="6"/>
      <c r="AF49" s="6"/>
      <c r="AG49" s="6"/>
      <c r="AH49" s="6"/>
      <c r="AI49" s="6"/>
    </row>
    <row r="50" spans="1:55" ht="12.75" customHeight="1" x14ac:dyDescent="0.2">
      <c r="A50" s="12" t="e">
        <f>IF('СПИСОК КЛАССА'!#REF!&gt;0,1,0)</f>
        <v>#REF!</v>
      </c>
      <c r="B50" s="240">
        <v>31</v>
      </c>
      <c r="C50" s="243" t="e">
        <f>IF(NOT(ISBLANK('СПИСОК КЛАССА'!#REF!)),'СПИСОК КЛАССА'!#REF!,"")</f>
        <v>#REF!</v>
      </c>
      <c r="D50" s="136" t="e">
        <f>IF(NOT(ISBLANK('СПИСОК КЛАССА'!#REF!)),IF($A50=1,'СПИСОК КЛАССА'!#REF!, "УЧЕНИК НЕ ВЫПОЛНЯЛ РАБОТУ"),"")</f>
        <v>#REF!</v>
      </c>
      <c r="E50" s="133"/>
      <c r="F50" s="102"/>
      <c r="G50" s="102"/>
      <c r="H50" s="102"/>
      <c r="I50" s="102"/>
      <c r="J50" s="102"/>
      <c r="K50" s="109"/>
      <c r="L50" s="133"/>
      <c r="M50" s="102"/>
      <c r="N50" s="291"/>
      <c r="O50" s="102"/>
      <c r="P50" s="102"/>
      <c r="Q50" s="102"/>
      <c r="R50" s="291"/>
      <c r="S50" s="291"/>
      <c r="T50" s="291"/>
      <c r="U50" s="109"/>
      <c r="V50" s="6"/>
      <c r="W50" s="6"/>
      <c r="X50" s="6"/>
      <c r="Y50" s="6"/>
      <c r="Z50" s="6"/>
      <c r="AA50" s="6"/>
      <c r="AB50" s="6"/>
      <c r="AC50" s="6" t="e">
        <f t="shared" si="0"/>
        <v>#REF!</v>
      </c>
      <c r="AD50" s="6"/>
      <c r="AE50" s="6"/>
      <c r="AF50" s="6"/>
      <c r="AG50" s="6"/>
      <c r="AH50" s="6"/>
      <c r="AI50" s="6"/>
    </row>
    <row r="51" spans="1:55" ht="12.75" customHeight="1" x14ac:dyDescent="0.2">
      <c r="A51" s="12" t="e">
        <f>IF('СПИСОК КЛАССА'!#REF!&gt;0,1,0)</f>
        <v>#REF!</v>
      </c>
      <c r="B51" s="240">
        <v>32</v>
      </c>
      <c r="C51" s="243" t="e">
        <f>IF(NOT(ISBLANK('СПИСОК КЛАССА'!#REF!)),'СПИСОК КЛАССА'!#REF!,"")</f>
        <v>#REF!</v>
      </c>
      <c r="D51" s="136" t="e">
        <f>IF(NOT(ISBLANK('СПИСОК КЛАССА'!#REF!)),IF($A51=1,'СПИСОК КЛАССА'!#REF!, "УЧЕНИК НЕ ВЫПОЛНЯЛ РАБОТУ"),"")</f>
        <v>#REF!</v>
      </c>
      <c r="E51" s="133"/>
      <c r="F51" s="102"/>
      <c r="G51" s="102"/>
      <c r="H51" s="102"/>
      <c r="I51" s="102"/>
      <c r="J51" s="102"/>
      <c r="K51" s="109"/>
      <c r="L51" s="133"/>
      <c r="M51" s="102"/>
      <c r="N51" s="291"/>
      <c r="O51" s="102"/>
      <c r="P51" s="102"/>
      <c r="Q51" s="102"/>
      <c r="R51" s="291"/>
      <c r="S51" s="291"/>
      <c r="T51" s="291"/>
      <c r="U51" s="109"/>
      <c r="V51" s="6"/>
      <c r="W51" s="6"/>
      <c r="X51" s="6"/>
      <c r="Y51" s="6"/>
      <c r="Z51" s="6"/>
      <c r="AA51" s="6"/>
      <c r="AB51" s="6"/>
      <c r="AC51" s="6" t="e">
        <f t="shared" si="0"/>
        <v>#REF!</v>
      </c>
      <c r="AD51" s="6"/>
      <c r="AE51" s="6"/>
      <c r="AF51" s="6"/>
      <c r="AG51" s="6"/>
      <c r="AH51" s="6"/>
      <c r="AI51" s="6"/>
    </row>
    <row r="52" spans="1:55" ht="12.75" customHeight="1" x14ac:dyDescent="0.2">
      <c r="A52" s="12" t="e">
        <f>IF('СПИСОК КЛАССА'!#REF!&gt;0,1,0)</f>
        <v>#REF!</v>
      </c>
      <c r="B52" s="240">
        <v>33</v>
      </c>
      <c r="C52" s="243" t="e">
        <f>IF(NOT(ISBLANK('СПИСОК КЛАССА'!#REF!)),'СПИСОК КЛАССА'!#REF!,"")</f>
        <v>#REF!</v>
      </c>
      <c r="D52" s="136" t="e">
        <f>IF(NOT(ISBLANK('СПИСОК КЛАССА'!#REF!)),IF($A52=1,'СПИСОК КЛАССА'!#REF!, "УЧЕНИК НЕ ВЫПОЛНЯЛ РАБОТУ"),"")</f>
        <v>#REF!</v>
      </c>
      <c r="E52" s="133"/>
      <c r="F52" s="102"/>
      <c r="G52" s="102"/>
      <c r="H52" s="102"/>
      <c r="I52" s="102"/>
      <c r="J52" s="102"/>
      <c r="K52" s="109"/>
      <c r="L52" s="133"/>
      <c r="M52" s="102"/>
      <c r="N52" s="291"/>
      <c r="O52" s="102"/>
      <c r="P52" s="102"/>
      <c r="Q52" s="102"/>
      <c r="R52" s="291"/>
      <c r="S52" s="291"/>
      <c r="T52" s="291"/>
      <c r="U52" s="109"/>
      <c r="V52" s="6"/>
      <c r="W52" s="6"/>
      <c r="X52" s="6"/>
      <c r="Y52" s="6"/>
      <c r="Z52" s="6"/>
      <c r="AA52" s="6"/>
      <c r="AB52" s="6"/>
      <c r="AC52" s="6" t="e">
        <f t="shared" si="0"/>
        <v>#REF!</v>
      </c>
      <c r="AD52" s="6"/>
      <c r="AE52" s="6"/>
      <c r="AF52" s="6"/>
      <c r="AG52" s="6"/>
      <c r="AH52" s="6"/>
      <c r="AI52" s="6"/>
    </row>
    <row r="53" spans="1:55" ht="12.75" customHeight="1" x14ac:dyDescent="0.2">
      <c r="A53" s="12" t="e">
        <f>IF('СПИСОК КЛАССА'!#REF!&gt;0,1,0)</f>
        <v>#REF!</v>
      </c>
      <c r="B53" s="240">
        <v>34</v>
      </c>
      <c r="C53" s="243" t="e">
        <f>IF(NOT(ISBLANK('СПИСОК КЛАССА'!#REF!)),'СПИСОК КЛАССА'!#REF!,"")</f>
        <v>#REF!</v>
      </c>
      <c r="D53" s="136" t="e">
        <f>IF(NOT(ISBLANK('СПИСОК КЛАССА'!#REF!)),IF($A53=1,'СПИСОК КЛАССА'!#REF!, "УЧЕНИК НЕ ВЫПОЛНЯЛ РАБОТУ"),"")</f>
        <v>#REF!</v>
      </c>
      <c r="E53" s="133"/>
      <c r="F53" s="102"/>
      <c r="G53" s="102"/>
      <c r="H53" s="102"/>
      <c r="I53" s="102"/>
      <c r="J53" s="102"/>
      <c r="K53" s="109"/>
      <c r="L53" s="133"/>
      <c r="M53" s="102"/>
      <c r="N53" s="291"/>
      <c r="O53" s="102"/>
      <c r="P53" s="102"/>
      <c r="Q53" s="102"/>
      <c r="R53" s="291"/>
      <c r="S53" s="291"/>
      <c r="T53" s="291"/>
      <c r="U53" s="109"/>
      <c r="V53" s="6"/>
      <c r="W53" s="6"/>
      <c r="X53" s="6"/>
      <c r="Y53" s="6"/>
      <c r="Z53" s="6"/>
      <c r="AA53" s="6"/>
      <c r="AB53" s="6"/>
      <c r="AC53" s="6" t="e">
        <f t="shared" si="0"/>
        <v>#REF!</v>
      </c>
      <c r="AD53" s="6"/>
      <c r="AE53" s="6"/>
      <c r="AF53" s="6"/>
      <c r="AG53" s="6"/>
      <c r="AH53" s="6"/>
      <c r="AI53" s="6"/>
    </row>
    <row r="54" spans="1:55" ht="12.75" customHeight="1" x14ac:dyDescent="0.2">
      <c r="A54" s="12" t="e">
        <f>IF('СПИСОК КЛАССА'!#REF!&gt;0,1,0)</f>
        <v>#REF!</v>
      </c>
      <c r="B54" s="240">
        <v>35</v>
      </c>
      <c r="C54" s="243" t="e">
        <f>IF(NOT(ISBLANK('СПИСОК КЛАССА'!#REF!)),'СПИСОК КЛАССА'!#REF!,"")</f>
        <v>#REF!</v>
      </c>
      <c r="D54" s="136" t="e">
        <f>IF(NOT(ISBLANK('СПИСОК КЛАССА'!#REF!)),IF($A54=1,'СПИСОК КЛАССА'!#REF!, "УЧЕНИК НЕ ВЫПОЛНЯЛ РАБОТУ"),"")</f>
        <v>#REF!</v>
      </c>
      <c r="E54" s="133"/>
      <c r="F54" s="102"/>
      <c r="G54" s="102"/>
      <c r="H54" s="102"/>
      <c r="I54" s="102"/>
      <c r="J54" s="102"/>
      <c r="K54" s="109"/>
      <c r="L54" s="133"/>
      <c r="M54" s="102"/>
      <c r="N54" s="291"/>
      <c r="O54" s="102"/>
      <c r="P54" s="102"/>
      <c r="Q54" s="102"/>
      <c r="R54" s="291"/>
      <c r="S54" s="291"/>
      <c r="T54" s="291"/>
      <c r="U54" s="109"/>
      <c r="V54" s="6"/>
      <c r="W54" s="6"/>
      <c r="X54" s="6"/>
      <c r="Y54" s="6"/>
      <c r="Z54" s="6"/>
      <c r="AA54" s="6"/>
      <c r="AB54" s="6"/>
      <c r="AC54" s="6" t="e">
        <f t="shared" si="0"/>
        <v>#REF!</v>
      </c>
      <c r="AD54" s="6"/>
      <c r="AE54" s="6"/>
      <c r="AF54" s="6"/>
      <c r="AG54" s="6"/>
      <c r="AH54" s="6"/>
      <c r="AI54" s="6"/>
    </row>
    <row r="55" spans="1:55" ht="12.75" customHeight="1" x14ac:dyDescent="0.2">
      <c r="A55" s="12" t="e">
        <f>IF('СПИСОК КЛАССА'!#REF!&gt;0,1,0)</f>
        <v>#REF!</v>
      </c>
      <c r="B55" s="240">
        <v>36</v>
      </c>
      <c r="C55" s="243" t="e">
        <f>IF(NOT(ISBLANK('СПИСОК КЛАССА'!#REF!)),'СПИСОК КЛАССА'!#REF!,"")</f>
        <v>#REF!</v>
      </c>
      <c r="D55" s="136" t="e">
        <f>IF(NOT(ISBLANK('СПИСОК КЛАССА'!#REF!)),IF($A55=1,'СПИСОК КЛАССА'!#REF!, "УЧЕНИК НЕ ВЫПОЛНЯЛ РАБОТУ"),"")</f>
        <v>#REF!</v>
      </c>
      <c r="E55" s="133"/>
      <c r="F55" s="102"/>
      <c r="G55" s="102"/>
      <c r="H55" s="102"/>
      <c r="I55" s="102"/>
      <c r="J55" s="102"/>
      <c r="K55" s="109"/>
      <c r="L55" s="133"/>
      <c r="M55" s="102"/>
      <c r="N55" s="291"/>
      <c r="O55" s="102"/>
      <c r="P55" s="102"/>
      <c r="Q55" s="102"/>
      <c r="R55" s="291"/>
      <c r="S55" s="291"/>
      <c r="T55" s="291"/>
      <c r="U55" s="109"/>
      <c r="V55" s="6"/>
      <c r="W55" s="6"/>
      <c r="X55" s="6"/>
      <c r="Y55" s="6"/>
      <c r="Z55" s="6"/>
      <c r="AA55" s="6"/>
      <c r="AB55" s="6"/>
      <c r="AC55" s="6" t="e">
        <f t="shared" si="0"/>
        <v>#REF!</v>
      </c>
      <c r="AD55" s="6"/>
      <c r="AE55" s="6"/>
      <c r="AF55" s="6"/>
      <c r="AG55" s="6"/>
      <c r="AH55" s="6"/>
      <c r="AI55" s="6"/>
    </row>
    <row r="56" spans="1:55" ht="12.75" customHeight="1" x14ac:dyDescent="0.2">
      <c r="A56" s="12" t="e">
        <f>IF('СПИСОК КЛАССА'!#REF!&gt;0,1,0)</f>
        <v>#REF!</v>
      </c>
      <c r="B56" s="240">
        <v>37</v>
      </c>
      <c r="C56" s="243" t="e">
        <f>IF(NOT(ISBLANK('СПИСОК КЛАССА'!#REF!)),'СПИСОК КЛАССА'!#REF!,"")</f>
        <v>#REF!</v>
      </c>
      <c r="D56" s="136" t="e">
        <f>IF(NOT(ISBLANK('СПИСОК КЛАССА'!#REF!)),IF($A56=1,'СПИСОК КЛАССА'!#REF!, "УЧЕНИК НЕ ВЫПОЛНЯЛ РАБОТУ"),"")</f>
        <v>#REF!</v>
      </c>
      <c r="E56" s="133"/>
      <c r="F56" s="102"/>
      <c r="G56" s="102"/>
      <c r="H56" s="102"/>
      <c r="I56" s="102"/>
      <c r="J56" s="102"/>
      <c r="K56" s="109"/>
      <c r="L56" s="133"/>
      <c r="M56" s="102"/>
      <c r="N56" s="291"/>
      <c r="O56" s="102"/>
      <c r="P56" s="102"/>
      <c r="Q56" s="102"/>
      <c r="R56" s="291"/>
      <c r="S56" s="291"/>
      <c r="T56" s="291"/>
      <c r="U56" s="109"/>
      <c r="V56" s="6"/>
      <c r="W56" s="6"/>
      <c r="X56" s="6"/>
      <c r="Y56" s="6"/>
      <c r="Z56" s="6"/>
      <c r="AA56" s="6"/>
      <c r="AB56" s="6"/>
      <c r="AC56" s="6" t="e">
        <f t="shared" si="0"/>
        <v>#REF!</v>
      </c>
      <c r="AD56" s="6"/>
      <c r="AE56" s="6"/>
      <c r="AF56" s="6"/>
      <c r="AG56" s="6"/>
      <c r="AH56" s="6"/>
      <c r="AI56" s="6"/>
    </row>
    <row r="57" spans="1:55" ht="12.75" customHeight="1" x14ac:dyDescent="0.2">
      <c r="A57" s="12" t="e">
        <f>IF('СПИСОК КЛАССА'!#REF!&gt;0,1,0)</f>
        <v>#REF!</v>
      </c>
      <c r="B57" s="240">
        <v>38</v>
      </c>
      <c r="C57" s="243" t="e">
        <f>IF(NOT(ISBLANK('СПИСОК КЛАССА'!#REF!)),'СПИСОК КЛАССА'!#REF!,"")</f>
        <v>#REF!</v>
      </c>
      <c r="D57" s="136" t="e">
        <f>IF(NOT(ISBLANK('СПИСОК КЛАССА'!#REF!)),IF($A57=1,'СПИСОК КЛАССА'!#REF!, "УЧЕНИК НЕ ВЫПОЛНЯЛ РАБОТУ"),"")</f>
        <v>#REF!</v>
      </c>
      <c r="E57" s="133"/>
      <c r="F57" s="102"/>
      <c r="G57" s="102"/>
      <c r="H57" s="102"/>
      <c r="I57" s="102"/>
      <c r="J57" s="102"/>
      <c r="K57" s="109"/>
      <c r="L57" s="133"/>
      <c r="M57" s="102"/>
      <c r="N57" s="291"/>
      <c r="O57" s="102"/>
      <c r="P57" s="102"/>
      <c r="Q57" s="102"/>
      <c r="R57" s="291"/>
      <c r="S57" s="291"/>
      <c r="T57" s="291"/>
      <c r="U57" s="109"/>
      <c r="V57" s="6"/>
      <c r="W57" s="6"/>
      <c r="X57" s="6"/>
      <c r="Y57" s="6"/>
      <c r="Z57" s="6"/>
      <c r="AA57" s="6"/>
      <c r="AB57" s="6"/>
      <c r="AC57" s="6" t="e">
        <f t="shared" si="0"/>
        <v>#REF!</v>
      </c>
      <c r="AD57" s="6"/>
      <c r="AE57" s="6"/>
      <c r="AF57" s="6"/>
      <c r="AG57" s="6"/>
      <c r="AH57" s="6"/>
      <c r="AI57" s="6"/>
    </row>
    <row r="58" spans="1:55" ht="12.75" customHeight="1" x14ac:dyDescent="0.2">
      <c r="A58" s="12" t="e">
        <f>IF('СПИСОК КЛАССА'!#REF!&gt;0,1,0)</f>
        <v>#REF!</v>
      </c>
      <c r="B58" s="240">
        <v>39</v>
      </c>
      <c r="C58" s="243" t="e">
        <f>IF(NOT(ISBLANK('СПИСОК КЛАССА'!#REF!)),'СПИСОК КЛАССА'!#REF!,"")</f>
        <v>#REF!</v>
      </c>
      <c r="D58" s="136" t="e">
        <f>IF(NOT(ISBLANK('СПИСОК КЛАССА'!#REF!)),IF($A58=1,'СПИСОК КЛАССА'!#REF!, "УЧЕНИК НЕ ВЫПОЛНЯЛ РАБОТУ"),"")</f>
        <v>#REF!</v>
      </c>
      <c r="E58" s="133"/>
      <c r="F58" s="102"/>
      <c r="G58" s="102"/>
      <c r="H58" s="102"/>
      <c r="I58" s="102"/>
      <c r="J58" s="102"/>
      <c r="K58" s="109"/>
      <c r="L58" s="133"/>
      <c r="M58" s="102"/>
      <c r="N58" s="291"/>
      <c r="O58" s="102"/>
      <c r="P58" s="102"/>
      <c r="Q58" s="102"/>
      <c r="R58" s="291"/>
      <c r="S58" s="291"/>
      <c r="T58" s="291"/>
      <c r="U58" s="109"/>
      <c r="V58" s="6"/>
      <c r="W58" s="6"/>
      <c r="X58" s="6"/>
      <c r="Y58" s="6"/>
      <c r="Z58" s="6"/>
      <c r="AA58" s="6"/>
      <c r="AB58" s="6"/>
      <c r="AC58" s="6" t="e">
        <f t="shared" si="0"/>
        <v>#REF!</v>
      </c>
      <c r="AD58" s="6"/>
      <c r="AE58" s="6"/>
      <c r="AF58" s="6"/>
      <c r="AG58" s="6"/>
      <c r="AH58" s="6"/>
      <c r="AI58" s="6"/>
    </row>
    <row r="59" spans="1:55" ht="12.75" customHeight="1" thickBot="1" x14ac:dyDescent="0.25">
      <c r="A59" s="147" t="e">
        <f>IF('СПИСОК КЛАССА'!#REF!&gt;0,1,0)</f>
        <v>#REF!</v>
      </c>
      <c r="B59" s="241">
        <v>40</v>
      </c>
      <c r="C59" s="244" t="e">
        <f>IF(NOT(ISBLANK('СПИСОК КЛАССА'!#REF!)),'СПИСОК КЛАССА'!#REF!,"")</f>
        <v>#REF!</v>
      </c>
      <c r="D59" s="151" t="e">
        <f>IF(NOT(ISBLANK('СПИСОК КЛАССА'!#REF!)),IF($A59=1,'СПИСОК КЛАССА'!#REF!, "УЧЕНИК НЕ ВЫПОЛНЯЛ РАБОТУ"),"")</f>
        <v>#REF!</v>
      </c>
      <c r="E59" s="134"/>
      <c r="F59" s="137"/>
      <c r="G59" s="137"/>
      <c r="H59" s="137"/>
      <c r="I59" s="137"/>
      <c r="J59" s="137"/>
      <c r="K59" s="135"/>
      <c r="L59" s="134"/>
      <c r="M59" s="137"/>
      <c r="N59" s="292"/>
      <c r="O59" s="137"/>
      <c r="P59" s="137"/>
      <c r="Q59" s="137"/>
      <c r="R59" s="292"/>
      <c r="S59" s="292"/>
      <c r="T59" s="292"/>
      <c r="U59" s="135"/>
      <c r="V59" s="6"/>
      <c r="W59" s="6"/>
      <c r="X59" s="6"/>
      <c r="Y59" s="6"/>
      <c r="Z59" s="6"/>
      <c r="AA59" s="6"/>
      <c r="AB59" s="6"/>
      <c r="AC59" s="6" t="e">
        <f t="shared" si="0"/>
        <v>#REF!</v>
      </c>
      <c r="AD59" s="6"/>
      <c r="AE59" s="6"/>
      <c r="AF59" s="6"/>
      <c r="AG59" s="6"/>
      <c r="AH59" s="6"/>
      <c r="AI59" s="6"/>
    </row>
    <row r="60" spans="1:5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</sheetData>
  <sheetProtection selectLockedCells="1"/>
  <protectedRanges>
    <protectedRange sqref="E20:U23 E25:U59 E24:M24 O24:U24" name="Диапазон3"/>
  </protectedRanges>
  <customSheetViews>
    <customSheetView guid="{BFE542F4-8A0C-4C42-A5CA-C7B0ACF2717E}" scale="90" hiddenRows="1" hiddenColumns="1" topLeftCell="C1">
      <selection activeCell="AA6" sqref="AA6"/>
      <pageMargins left="0.17" right="0.19" top="0.48583333333333334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3">
    <mergeCell ref="H2:J2"/>
    <mergeCell ref="K2:M2"/>
    <mergeCell ref="N2:O2"/>
    <mergeCell ref="D2:E2"/>
    <mergeCell ref="F2:G2"/>
    <mergeCell ref="G4:S4"/>
    <mergeCell ref="B9:U9"/>
    <mergeCell ref="C4:F4"/>
    <mergeCell ref="B10:B12"/>
    <mergeCell ref="C10:C12"/>
    <mergeCell ref="D10:D12"/>
    <mergeCell ref="E10:U11"/>
    <mergeCell ref="J6:M6"/>
  </mergeCells>
  <conditionalFormatting sqref="E20:U59">
    <cfRule type="expression" dxfId="3" priority="4" stopIfTrue="1">
      <formula>AND(OR($C20&lt;&gt;"",$D20&lt;&gt;""),$A20=1,ISBLANK(E20))</formula>
    </cfRule>
  </conditionalFormatting>
  <dataValidations xWindow="932" yWindow="521" count="17">
    <dataValidation type="list" allowBlank="1" showDropDown="1" showInputMessage="1" showErrorMessage="1" promptTitle="1. Ответ учащегося" prompt="Возможные значения: 0, 1, 2, 3 или 4._x000a_Если ученик не дал ответа, введите N." sqref="E20:E59">
      <formula1>"0,1,2,3,4,N"</formula1>
    </dataValidation>
    <dataValidation type="list" allowBlank="1" showDropDown="1" showInputMessage="1" showErrorMessage="1" promptTitle="2. Ответ учащегося" prompt="Возможные значения: 0, 1, 2, 3 или 4._x000a_Если ученик не дал ответа, введите N." sqref="F20:F59">
      <formula1>"0,1,2,3,4,N"</formula1>
    </dataValidation>
    <dataValidation type="list" allowBlank="1" showDropDown="1" showInputMessage="1" showErrorMessage="1" promptTitle="3. Ответ учащегося" prompt="Возможные значения: 0, 1, 2, 3 или 4._x000a_Если ученик не дал ответа, введите N." sqref="G20:G59">
      <formula1>"0,1,2,3,4,N"</formula1>
    </dataValidation>
    <dataValidation type="list" allowBlank="1" showDropDown="1" showInputMessage="1" showErrorMessage="1" promptTitle="4. Ответ учащегося" prompt="Возможные значения: 0, 1, 2, 3 или 4._x000a_Если ученик не дал ответа, введите N." sqref="H20:H59">
      <formula1>"0,1,2,3,4,N"</formula1>
    </dataValidation>
    <dataValidation type="list" allowBlank="1" showDropDown="1" showInputMessage="1" showErrorMessage="1" promptTitle="5. Ответ учащегося" prompt="Возможные значения: 0, 1, 2, 3 или 4._x000a_Если ученик не дал ответа, введите N." sqref="I20:I59">
      <formula1>"0,1,2,3,4,N"</formula1>
    </dataValidation>
    <dataValidation type="list" allowBlank="1" showDropDown="1" showInputMessage="1" showErrorMessage="1" promptTitle="6. Ответ учащегося" prompt="Возможные значения: 0, 1, 2, 3 или 4._x000a_Если ученик не дал ответа, введите N." sqref="J20:J59">
      <formula1>"0,1,2,3,4,N"</formula1>
    </dataValidation>
    <dataValidation type="list" allowBlank="1" showDropDown="1" showInputMessage="1" showErrorMessage="1" promptTitle="7. Ответ учащегося" prompt="Возможные значения: 0, 1, 2, 3 или 4._x000a_Если ученик не дал ответа, введите N." sqref="K20:K59">
      <formula1>"0,1,2,3,4,N"</formula1>
    </dataValidation>
    <dataValidation allowBlank="1" showDropDown="1" showInputMessage="1" showErrorMessage="1" promptTitle="8. Ответ учащегося" prompt="Введите ответ ученика в виде числа_x000a_Если ученик не дал ответа, введите N." sqref="L20:L59"/>
    <dataValidation allowBlank="1" showDropDown="1" showInputMessage="1" showErrorMessage="1" promptTitle="9. Ответ учащегося" prompt="Введите ответ ученика в виде числа_x000a_Если ученик не дал ответа, введите N." sqref="M20:M59"/>
    <dataValidation allowBlank="1" showDropDown="1" showInputMessage="1" showErrorMessage="1" promptTitle="10. Ответ учащегося" prompt="Введите ответ ученика в виде последовательности букв._x000a_Знаки препинания необходимо пропустить._x000a_Например: ЕВИК_x000a_Если ученик не дал ответа, введите N." sqref="N20:N59"/>
    <dataValidation allowBlank="1" showDropDown="1" showInputMessage="1" showErrorMessage="1" promptTitle="11. Ответ учащегося" prompt="Введите ответ ученика в виде числа_x000a_Если ученик не дал ответа, введите N." sqref="O20:O59"/>
    <dataValidation allowBlank="1" showDropDown="1" showInputMessage="1" showErrorMessage="1" promptTitle="12. Ответ учащегося" prompt="Введите последовательность цифр без знаков препинания._x000a_Если ученик не дал ответа, введите N." sqref="P20:P59"/>
    <dataValidation allowBlank="1" showDropDown="1" showInputMessage="1" showErrorMessage="1" promptTitle="13. Ответ учащегося" prompt="Введите числовой ответ учащегося без единиц измерения._x000a_Если ученик не дал ответа, введите N." sqref="Q20:Q59"/>
    <dataValidation allowBlank="1" showDropDown="1" showInputMessage="1" showErrorMessage="1" promptTitle="14. Ответ учащегося" prompt="Введите числовой ответ учащегося в виде последовательности цифр без знаков препинания._x000a_Если ученик не дал ответа, введите N." sqref="R20:R59"/>
    <dataValidation allowBlank="1" showDropDown="1" showInputMessage="1" showErrorMessage="1" promptTitle="15. Ответ учащегося" prompt="Введите ответ учащегося._x000a_Если ученик не дал ответа, введите N." sqref="S20:S59"/>
    <dataValidation allowBlank="1" showDropDown="1" showInputMessage="1" showErrorMessage="1" promptTitle="16. Ответ учащегося" prompt="Введите последовательность букв, указанную в работе учащегося, без знаков препинания._x000a_Если ученик не дал ответа, введите N." sqref="T20:T59"/>
    <dataValidation allowBlank="1" showDropDown="1" showInputMessage="1" showErrorMessage="1" promptTitle="17. Ответ учащегося" prompt="Введите ответ учащегося._x000a_Если ученик не дал ответа, введите N." sqref="U20:U59"/>
  </dataValidations>
  <pageMargins left="0.17" right="0.19" top="0.48583333333333334" bottom="0.17" header="0.17" footer="0.5"/>
  <pageSetup paperSize="9" scale="83" fitToWidth="0" fitToHeight="0" orientation="landscape" r:id="rId2"/>
  <headerFooter alignWithMargins="0">
    <oddHeader>&amp;CКГБУ "Региональный центр оценки качества образования"</oddHeader>
  </headerFooter>
  <rowBreaks count="1" manualBreakCount="1">
    <brk id="4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</sheetPr>
  <dimension ref="A1:BG162"/>
  <sheetViews>
    <sheetView view="pageBreakPreview" topLeftCell="O1" zoomScale="60" zoomScaleNormal="90" zoomScalePageLayoutView="90" workbookViewId="0">
      <selection activeCell="X6" sqref="X6"/>
    </sheetView>
  </sheetViews>
  <sheetFormatPr defaultRowHeight="12.75" x14ac:dyDescent="0.2"/>
  <cols>
    <col min="1" max="1" width="4.5703125" style="1" hidden="1" customWidth="1"/>
    <col min="2" max="2" width="4.28515625" style="1" customWidth="1"/>
    <col min="3" max="3" width="4.28515625" style="1" bestFit="1" customWidth="1"/>
    <col min="4" max="4" width="29" style="1" customWidth="1"/>
    <col min="5" max="5" width="4" style="1" customWidth="1"/>
    <col min="6" max="22" width="5.42578125" style="1" customWidth="1"/>
    <col min="23" max="23" width="6.5703125" style="1" customWidth="1"/>
    <col min="24" max="24" width="8.5703125" style="1" customWidth="1"/>
    <col min="25" max="25" width="10.7109375" style="1" customWidth="1"/>
    <col min="26" max="26" width="12.42578125" style="1" customWidth="1"/>
    <col min="27" max="27" width="14" style="1" customWidth="1"/>
    <col min="28" max="28" width="16.140625" style="1" customWidth="1"/>
    <col min="29" max="29" width="17.7109375" style="1" customWidth="1"/>
    <col min="30" max="33" width="9.140625" style="1" hidden="1" customWidth="1"/>
    <col min="34" max="16384" width="9.140625" style="1"/>
  </cols>
  <sheetData>
    <row r="1" spans="1:59" ht="17.25" customHeight="1" x14ac:dyDescent="0.2">
      <c r="B1" s="10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30.75" customHeight="1" x14ac:dyDescent="0.2">
      <c r="B2" s="107"/>
      <c r="C2" s="87"/>
      <c r="D2" s="88"/>
      <c r="E2" s="462" t="s">
        <v>0</v>
      </c>
      <c r="F2" s="462"/>
      <c r="G2" s="462"/>
      <c r="H2" s="463"/>
      <c r="I2" s="459" t="str">
        <f>IF(NOT(ISBLANK('СПИСОК КЛАССА'!H1)),'СПИСОК КЛАССА'!H1,"")</f>
        <v>137022</v>
      </c>
      <c r="J2" s="460"/>
      <c r="K2" s="461"/>
      <c r="L2" s="491" t="s">
        <v>1</v>
      </c>
      <c r="M2" s="462"/>
      <c r="N2" s="463"/>
      <c r="O2" s="492" t="str">
        <f>IF(NOT(ISBLANK('СПИСОК КЛАССА'!J1)),'СПИСОК КЛАССА'!J1,"")</f>
        <v>1002</v>
      </c>
      <c r="P2" s="492"/>
      <c r="Q2" s="89"/>
      <c r="S2" s="89"/>
      <c r="T2" s="89"/>
      <c r="U2" s="89"/>
      <c r="V2" s="89"/>
      <c r="W2" s="89"/>
      <c r="X2" s="87"/>
      <c r="Y2" s="8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x14ac:dyDescent="0.2">
      <c r="B3" s="107"/>
      <c r="C3" s="87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s="3" customFormat="1" ht="23.25" customHeight="1" thickBot="1" x14ac:dyDescent="0.25">
      <c r="B4" s="93"/>
      <c r="C4" s="445" t="s">
        <v>140</v>
      </c>
      <c r="D4" s="445"/>
      <c r="E4" s="445"/>
      <c r="F4" s="445"/>
      <c r="G4" s="495" t="str">
        <f>IF(NOT(ISBLANK('СПИСОК КЛАССА'!E3)),'СПИСОК КЛАССА'!E3,"")</f>
        <v>МУНИЦИПАЛЬНОЕ ОБЩЕОБРАЗОВАТЕЛЬНОЕ УЧРЕЖДЕНИЕ СРЕДНЯЯ ОБЩЕОБРАЗОВАТЕЛЬНАЯ ШКОЛА № 27</v>
      </c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106"/>
      <c r="X4" s="93"/>
      <c r="Y4" s="93"/>
      <c r="Z4" s="274"/>
      <c r="AA4" s="274"/>
      <c r="AB4" s="274"/>
      <c r="AC4" s="274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ht="13.5" thickBot="1" x14ac:dyDescent="0.25">
      <c r="B5" s="107"/>
      <c r="C5" s="87"/>
      <c r="D5" s="94"/>
      <c r="E5" s="92"/>
      <c r="F5" s="92"/>
      <c r="G5" s="87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275"/>
      <c r="AA5" s="275"/>
      <c r="AB5" s="275"/>
      <c r="AC5" s="27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17.25" customHeight="1" thickBot="1" x14ac:dyDescent="0.3">
      <c r="B6" s="107"/>
      <c r="C6" s="87"/>
      <c r="D6" s="95" t="s">
        <v>129</v>
      </c>
      <c r="E6" s="95"/>
      <c r="F6" s="96">
        <f>'ОТВЕТЫ УЧАЩИХСЯ'!E7</f>
        <v>20</v>
      </c>
      <c r="G6" s="87"/>
      <c r="I6" s="87"/>
      <c r="J6" s="95" t="s">
        <v>12</v>
      </c>
      <c r="K6" s="494" t="str">
        <f>'ОТВЕТЫ УЧАЩИХСЯ'!J6</f>
        <v>27 сентября</v>
      </c>
      <c r="L6" s="494"/>
      <c r="M6" s="494"/>
      <c r="N6" s="494"/>
      <c r="O6" s="89"/>
      <c r="P6" s="105"/>
      <c r="Q6" s="91"/>
      <c r="R6" s="89"/>
      <c r="S6" s="105"/>
      <c r="T6" s="91"/>
      <c r="U6" s="91"/>
      <c r="V6" s="91"/>
      <c r="W6" s="97" t="s">
        <v>13</v>
      </c>
      <c r="X6" s="98" t="s">
        <v>301</v>
      </c>
      <c r="Y6" s="273"/>
      <c r="Z6" s="466" t="str">
        <f>IF($X$6="ДА","ВНИМАНИЕ! Проверьте правильность заполнения всех форм!","")</f>
        <v>ВНИМАНИЕ! Проверьте правильность заполнения всех форм!</v>
      </c>
      <c r="AA6" s="466"/>
      <c r="AB6" s="466"/>
      <c r="AC6" s="4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x14ac:dyDescent="0.2">
      <c r="B7" s="107"/>
      <c r="C7" s="87"/>
      <c r="D7" s="99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467" t="str">
        <f>IF($X$6="ДА","Не заполнено полей в СПИСКЕ КЛАССА","")</f>
        <v>Не заполнено полей в СПИСКЕ КЛАССА</v>
      </c>
      <c r="AA7" s="467"/>
      <c r="AB7" s="467"/>
      <c r="AC7" s="276">
        <f>IF($X$6="ДА",'СПИСОК КЛАССА'!S19,"")</f>
        <v>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ht="16.5" thickBot="1" x14ac:dyDescent="0.3">
      <c r="B8" s="108"/>
      <c r="C8" s="444" t="s">
        <v>178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67" t="str">
        <f>IF($X$6="ДА","Не заполнено полей в ОТВЕТАХ УЧАЩИХСЯ","")</f>
        <v>Не заполнено полей в ОТВЕТАХ УЧАЩИХСЯ</v>
      </c>
      <c r="AA8" s="467"/>
      <c r="AB8" s="467"/>
      <c r="AC8" s="276" t="e">
        <f>IF($X$6="ДА",'ОТВЕТЫ УЧАЩИХСЯ'!AC19,"")</f>
        <v>#REF!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ht="15.75" customHeight="1" x14ac:dyDescent="0.2">
      <c r="A9" s="10"/>
      <c r="B9" s="476" t="s">
        <v>2</v>
      </c>
      <c r="C9" s="448" t="s">
        <v>14</v>
      </c>
      <c r="D9" s="483" t="s">
        <v>3</v>
      </c>
      <c r="E9" s="449" t="s">
        <v>147</v>
      </c>
      <c r="F9" s="487" t="s">
        <v>148</v>
      </c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0" t="s">
        <v>16</v>
      </c>
      <c r="X9" s="477" t="s">
        <v>20</v>
      </c>
      <c r="Y9" s="468" t="s">
        <v>150</v>
      </c>
      <c r="Z9" s="468" t="s">
        <v>128</v>
      </c>
      <c r="AA9" s="471" t="s">
        <v>113</v>
      </c>
      <c r="AB9" s="468" t="s">
        <v>127</v>
      </c>
      <c r="AC9" s="473" t="s">
        <v>95</v>
      </c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59" ht="76.5" customHeight="1" thickBot="1" x14ac:dyDescent="0.25">
      <c r="A10" s="11"/>
      <c r="B10" s="446"/>
      <c r="C10" s="448"/>
      <c r="D10" s="483"/>
      <c r="E10" s="485"/>
      <c r="F10" s="489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81"/>
      <c r="X10" s="478"/>
      <c r="Y10" s="469"/>
      <c r="Z10" s="469"/>
      <c r="AA10" s="472"/>
      <c r="AB10" s="469"/>
      <c r="AC10" s="474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9" ht="24.75" customHeight="1" thickBot="1" x14ac:dyDescent="0.25">
      <c r="A11" s="11"/>
      <c r="B11" s="447"/>
      <c r="C11" s="449"/>
      <c r="D11" s="484"/>
      <c r="E11" s="486"/>
      <c r="F11" s="140">
        <v>1</v>
      </c>
      <c r="G11" s="141">
        <v>2</v>
      </c>
      <c r="H11" s="141">
        <v>3</v>
      </c>
      <c r="I11" s="141">
        <v>4</v>
      </c>
      <c r="J11" s="141">
        <v>5</v>
      </c>
      <c r="K11" s="141">
        <v>6</v>
      </c>
      <c r="L11" s="141">
        <v>7</v>
      </c>
      <c r="M11" s="141">
        <v>8</v>
      </c>
      <c r="N11" s="141">
        <v>9</v>
      </c>
      <c r="O11" s="141">
        <v>10</v>
      </c>
      <c r="P11" s="141">
        <v>11</v>
      </c>
      <c r="Q11" s="141">
        <v>12</v>
      </c>
      <c r="R11" s="141">
        <v>13</v>
      </c>
      <c r="S11" s="141">
        <v>14</v>
      </c>
      <c r="T11" s="141">
        <v>15</v>
      </c>
      <c r="U11" s="141">
        <v>16</v>
      </c>
      <c r="V11" s="142">
        <v>17</v>
      </c>
      <c r="W11" s="482"/>
      <c r="X11" s="479"/>
      <c r="Y11" s="470"/>
      <c r="Z11" s="470"/>
      <c r="AA11" s="472"/>
      <c r="AB11" s="470"/>
      <c r="AC11" s="475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59" ht="24.75" hidden="1" customHeight="1" x14ac:dyDescent="0.2">
      <c r="A12" s="11"/>
      <c r="B12" s="267"/>
      <c r="C12" s="268"/>
      <c r="D12" s="269"/>
      <c r="E12" s="268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7"/>
      <c r="X12" s="271"/>
      <c r="Y12" s="267"/>
      <c r="Z12" s="267"/>
      <c r="AA12" s="267"/>
      <c r="AB12" s="267"/>
      <c r="AC12" s="278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59" ht="24.75" hidden="1" customHeight="1" x14ac:dyDescent="0.2">
      <c r="A13" s="11"/>
      <c r="B13" s="267"/>
      <c r="C13" s="268"/>
      <c r="D13" s="269"/>
      <c r="E13" s="268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7"/>
      <c r="X13" s="271"/>
      <c r="Y13" s="267"/>
      <c r="Z13" s="267"/>
      <c r="AA13" s="267"/>
      <c r="AB13" s="267"/>
      <c r="AC13" s="278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9" ht="24.75" hidden="1" customHeight="1" x14ac:dyDescent="0.2">
      <c r="A14" s="11"/>
      <c r="B14" s="267"/>
      <c r="C14" s="268"/>
      <c r="D14" s="269"/>
      <c r="E14" s="268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7"/>
      <c r="X14" s="271"/>
      <c r="Y14" s="267"/>
      <c r="Z14" s="267"/>
      <c r="AA14" s="267"/>
      <c r="AB14" s="267"/>
      <c r="AC14" s="278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59" ht="24.75" hidden="1" customHeight="1" x14ac:dyDescent="0.2">
      <c r="A15" s="11"/>
      <c r="B15" s="260"/>
      <c r="C15" s="261"/>
      <c r="D15" s="262"/>
      <c r="E15" s="263"/>
      <c r="F15" s="210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2"/>
      <c r="R15" s="212"/>
      <c r="S15" s="212"/>
      <c r="T15" s="212"/>
      <c r="U15" s="212"/>
      <c r="V15" s="234"/>
      <c r="W15" s="279"/>
      <c r="X15" s="264"/>
      <c r="Y15" s="265"/>
      <c r="Z15" s="265"/>
      <c r="AA15" s="265"/>
      <c r="AB15" s="265"/>
      <c r="AC15" s="26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59" ht="24.75" hidden="1" customHeight="1" x14ac:dyDescent="0.2">
      <c r="A16" s="11"/>
      <c r="B16" s="207"/>
      <c r="C16" s="208"/>
      <c r="D16" s="209"/>
      <c r="E16" s="214"/>
      <c r="F16" s="215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3"/>
      <c r="W16" s="280"/>
      <c r="X16" s="216"/>
      <c r="Y16" s="217"/>
      <c r="Z16" s="217"/>
      <c r="AA16" s="217"/>
      <c r="AB16" s="217"/>
      <c r="AC16" s="311">
        <f>COUNTIF(AC20:AC59,"ВЫСОКИЙ")</f>
        <v>2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4.75" hidden="1" customHeight="1" x14ac:dyDescent="0.2">
      <c r="A17" s="11"/>
      <c r="B17" s="207"/>
      <c r="C17" s="208"/>
      <c r="D17" s="209"/>
      <c r="E17" s="214">
        <v>1</v>
      </c>
      <c r="F17" s="215">
        <f>COUNTIF(F20:F59,"1")</f>
        <v>18</v>
      </c>
      <c r="G17" s="212">
        <f t="shared" ref="G17:V17" si="0">COUNTIF(G20:G59,"1")</f>
        <v>18</v>
      </c>
      <c r="H17" s="212">
        <f t="shared" si="0"/>
        <v>18</v>
      </c>
      <c r="I17" s="212">
        <f t="shared" si="0"/>
        <v>19</v>
      </c>
      <c r="J17" s="212">
        <f t="shared" si="0"/>
        <v>18</v>
      </c>
      <c r="K17" s="212">
        <f t="shared" si="0"/>
        <v>15</v>
      </c>
      <c r="L17" s="212">
        <f t="shared" si="0"/>
        <v>18</v>
      </c>
      <c r="M17" s="212">
        <f t="shared" si="0"/>
        <v>15</v>
      </c>
      <c r="N17" s="212">
        <f t="shared" si="0"/>
        <v>14</v>
      </c>
      <c r="O17" s="212">
        <f t="shared" si="0"/>
        <v>19</v>
      </c>
      <c r="P17" s="212">
        <f t="shared" si="0"/>
        <v>15</v>
      </c>
      <c r="Q17" s="212">
        <f t="shared" si="0"/>
        <v>13</v>
      </c>
      <c r="R17" s="212">
        <f t="shared" si="0"/>
        <v>15</v>
      </c>
      <c r="S17" s="212">
        <f t="shared" si="0"/>
        <v>7</v>
      </c>
      <c r="T17" s="212">
        <f t="shared" si="0"/>
        <v>14</v>
      </c>
      <c r="U17" s="212">
        <f t="shared" si="0"/>
        <v>11</v>
      </c>
      <c r="V17" s="213">
        <f t="shared" si="0"/>
        <v>16</v>
      </c>
      <c r="W17" s="280"/>
      <c r="X17" s="216"/>
      <c r="Y17" s="217"/>
      <c r="Z17" s="217"/>
      <c r="AA17" s="217"/>
      <c r="AB17" s="217"/>
      <c r="AC17" s="311">
        <f>COUNTIF(AC20:AC59,"ПОВЫШЕННЫЙ")</f>
        <v>9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24.75" hidden="1" customHeight="1" x14ac:dyDescent="0.2">
      <c r="A18" s="11"/>
      <c r="B18" s="207"/>
      <c r="C18" s="208"/>
      <c r="D18" s="209"/>
      <c r="E18" s="214">
        <v>0</v>
      </c>
      <c r="F18" s="215">
        <f>COUNTIF(F20:F59,"0")</f>
        <v>2</v>
      </c>
      <c r="G18" s="212">
        <f t="shared" ref="G18:V18" si="1">COUNTIF(G20:G59,"0")</f>
        <v>2</v>
      </c>
      <c r="H18" s="212">
        <f t="shared" si="1"/>
        <v>2</v>
      </c>
      <c r="I18" s="212">
        <f t="shared" si="1"/>
        <v>1</v>
      </c>
      <c r="J18" s="212">
        <f t="shared" si="1"/>
        <v>2</v>
      </c>
      <c r="K18" s="212">
        <f t="shared" si="1"/>
        <v>4</v>
      </c>
      <c r="L18" s="212">
        <f t="shared" si="1"/>
        <v>2</v>
      </c>
      <c r="M18" s="212">
        <f t="shared" si="1"/>
        <v>5</v>
      </c>
      <c r="N18" s="212">
        <f t="shared" si="1"/>
        <v>6</v>
      </c>
      <c r="O18" s="212">
        <f t="shared" si="1"/>
        <v>1</v>
      </c>
      <c r="P18" s="212">
        <f t="shared" si="1"/>
        <v>5</v>
      </c>
      <c r="Q18" s="212">
        <f t="shared" si="1"/>
        <v>7</v>
      </c>
      <c r="R18" s="212">
        <f t="shared" si="1"/>
        <v>5</v>
      </c>
      <c r="S18" s="212">
        <f t="shared" si="1"/>
        <v>13</v>
      </c>
      <c r="T18" s="212">
        <f t="shared" si="1"/>
        <v>6</v>
      </c>
      <c r="U18" s="212">
        <f t="shared" si="1"/>
        <v>9</v>
      </c>
      <c r="V18" s="213">
        <f t="shared" si="1"/>
        <v>3</v>
      </c>
      <c r="W18" s="280" t="e">
        <f>W19/'ОТВЕТЫ УЧАЩИХСЯ'!E7</f>
        <v>#REF!</v>
      </c>
      <c r="X18" s="216"/>
      <c r="Y18" s="217"/>
      <c r="Z18" s="217"/>
      <c r="AA18" s="217"/>
      <c r="AB18" s="217"/>
      <c r="AC18" s="311">
        <f>COUNTIF(AC20:AC59,"БАЗОВЫЙ")</f>
        <v>6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32.25" hidden="1" customHeight="1" thickBot="1" x14ac:dyDescent="0.25">
      <c r="A19" s="11" t="e">
        <f>SUM(A20:A59)</f>
        <v>#REF!</v>
      </c>
      <c r="B19" s="218" t="s">
        <v>2</v>
      </c>
      <c r="C19" s="219" t="s">
        <v>24</v>
      </c>
      <c r="D19" s="220" t="s">
        <v>23</v>
      </c>
      <c r="E19" s="221" t="s">
        <v>131</v>
      </c>
      <c r="F19" s="222">
        <f>COUNTIF(F20:F59,"N")</f>
        <v>0</v>
      </c>
      <c r="G19" s="223">
        <f t="shared" ref="G19:V19" si="2">COUNTIF(G20:G59,"N")</f>
        <v>0</v>
      </c>
      <c r="H19" s="223">
        <f t="shared" si="2"/>
        <v>0</v>
      </c>
      <c r="I19" s="223">
        <f t="shared" si="2"/>
        <v>0</v>
      </c>
      <c r="J19" s="223">
        <f t="shared" si="2"/>
        <v>0</v>
      </c>
      <c r="K19" s="223">
        <f t="shared" si="2"/>
        <v>1</v>
      </c>
      <c r="L19" s="223">
        <f t="shared" si="2"/>
        <v>0</v>
      </c>
      <c r="M19" s="223">
        <f t="shared" si="2"/>
        <v>0</v>
      </c>
      <c r="N19" s="223">
        <f t="shared" si="2"/>
        <v>0</v>
      </c>
      <c r="O19" s="223">
        <f t="shared" si="2"/>
        <v>0</v>
      </c>
      <c r="P19" s="223">
        <f t="shared" si="2"/>
        <v>0</v>
      </c>
      <c r="Q19" s="223">
        <f t="shared" si="2"/>
        <v>0</v>
      </c>
      <c r="R19" s="223">
        <f t="shared" si="2"/>
        <v>0</v>
      </c>
      <c r="S19" s="223">
        <f t="shared" si="2"/>
        <v>0</v>
      </c>
      <c r="T19" s="223">
        <f t="shared" si="2"/>
        <v>0</v>
      </c>
      <c r="U19" s="223">
        <f t="shared" si="2"/>
        <v>0</v>
      </c>
      <c r="V19" s="224">
        <f t="shared" si="2"/>
        <v>1</v>
      </c>
      <c r="W19" s="281" t="e">
        <f>SUM(W20:W59)</f>
        <v>#REF!</v>
      </c>
      <c r="X19" s="225" t="e">
        <f>IF(AND(OR($C19&lt;&gt;"",$D19&lt;&gt;""),$A19&lt;&gt;"",$X$6="ДА"),W19/17/'ОТВЕТЫ УЧАЩИХСЯ'!E7,"")</f>
        <v>#REF!</v>
      </c>
      <c r="Y19" s="226" t="e">
        <f>SUM(Y20:Y59)</f>
        <v>#REF!</v>
      </c>
      <c r="Z19" s="322" t="e">
        <f>Y19/10/'ОТВЕТЫ УЧАЩИХСЯ'!E7</f>
        <v>#REF!</v>
      </c>
      <c r="AA19" s="302" t="e">
        <f>SUM(AA20:AA59)</f>
        <v>#REF!</v>
      </c>
      <c r="AB19" s="303" t="e">
        <f>AA19/F6/7*100</f>
        <v>#REF!</v>
      </c>
      <c r="AC19" s="312">
        <f>COUNTIF(AC20:AC59,"НИЗКИЙ")</f>
        <v>3</v>
      </c>
      <c r="AD19" s="227"/>
      <c r="AE19" s="228"/>
      <c r="AF19" s="228"/>
      <c r="AG19" s="228"/>
      <c r="AH19" s="6"/>
      <c r="AI19" s="6"/>
      <c r="AJ19" s="6"/>
      <c r="AK19" s="6"/>
      <c r="AL19" s="6"/>
      <c r="AM19" s="6"/>
    </row>
    <row r="20" spans="1:39" ht="15" customHeight="1" x14ac:dyDescent="0.2">
      <c r="A20" s="143">
        <f>IF('СПИСОК КЛАССА'!J20&gt;0,1,0)</f>
        <v>1</v>
      </c>
      <c r="B20" s="144">
        <v>1</v>
      </c>
      <c r="C20" s="145">
        <f>IF(NOT(ISBLANK('СПИСОК КЛАССА'!C20)),'СПИСОК КЛАССА'!C20,"")</f>
        <v>1</v>
      </c>
      <c r="D20" s="150" t="str">
        <f>IF(NOT(ISBLANK('СПИСОК КЛАССА'!D20)),IF($A20=1,'СПИСОК КЛАССА'!D20, "УЧЕНИК НЕ ВЫПОЛНЯЛ РАБОТУ"),"")</f>
        <v>АЛЕКСАНДРОВ НИКИТА</v>
      </c>
      <c r="E20" s="155">
        <f>IF($C20&lt;&gt;"",'СПИСОК КЛАССА'!J20,"")</f>
        <v>2</v>
      </c>
      <c r="F20" s="138">
        <f>IF(AND(OR($C20&lt;&gt;"",$D20&lt;&gt;""),$A20=1,$X$6="ДА"),(IF(A20=1,IF(OR(AND(E20=1,'ОТВЕТЫ УЧАЩИХСЯ'!E20=3),AND(E20=2,'ОТВЕТЫ УЧАЩИХСЯ'!E20=3)),1,IF('ОТВЕТЫ УЧАЩИХСЯ'!E20="N",'ОТВЕТЫ УЧАЩИХСЯ'!E20,0)),"")),"")</f>
        <v>1</v>
      </c>
      <c r="G20" s="161">
        <f>IF(AND(OR($C20&lt;&gt;"",$D20&lt;&gt;""),$A20=1,$X$6="ДА"),IF(A20=1,IF(OR(AND(E20=1,'ОТВЕТЫ УЧАЩИХСЯ'!F20=3),AND(E20=2,'ОТВЕТЫ УЧАЩИХСЯ'!F20=3)),1,(IF('ОТВЕТЫ УЧАЩИХСЯ'!F20="N",'ОТВЕТЫ УЧАЩИХСЯ'!F20,0))),""),"")</f>
        <v>1</v>
      </c>
      <c r="H20" s="146">
        <f>IF(AND(OR($C20&lt;&gt;"",$D20&lt;&gt;""),$A20=1,$X$6="ДА"),IF(A20=1,IF(OR(AND(E20=1,'ОТВЕТЫ УЧАЩИХСЯ'!G20=3),AND(E20=2,'ОТВЕТЫ УЧАЩИХСЯ'!G20=3)),1,IF('ОТВЕТЫ УЧАЩИХСЯ'!G20="N",'ОТВЕТЫ УЧАЩИХСЯ'!G20,0)),""),"")</f>
        <v>1</v>
      </c>
      <c r="I20" s="146">
        <f>IF(AND(OR($C20&lt;&gt;"",$D20&lt;&gt;""),$A20=1,$X$6="ДА"),IF(A20=1,IF(OR(AND(E20=1,'ОТВЕТЫ УЧАЩИХСЯ'!H20=2),AND(E20=2,'ОТВЕТЫ УЧАЩИХСЯ'!H20=2)),1,IF('ОТВЕТЫ УЧАЩИХСЯ'!H20="N",'ОТВЕТЫ УЧАЩИХСЯ'!H20,0)),""),"")</f>
        <v>1</v>
      </c>
      <c r="J20" s="146">
        <f>IF(AND(OR($C20&lt;&gt;"",$D20&lt;&gt;""),$A20=1,$X$6="ДА"),IF(A20=1,IF(OR(AND(E20=1,'ОТВЕТЫ УЧАЩИХСЯ'!I20=4),AND(E20=2,'ОТВЕТЫ УЧАЩИХСЯ'!I20=4)),1,IF('ОТВЕТЫ УЧАЩИХСЯ'!I20="N",'ОТВЕТЫ УЧАЩИХСЯ'!I20,0)),""),"")</f>
        <v>1</v>
      </c>
      <c r="K20" s="146" t="str">
        <f>IF(AND(OR($C20&lt;&gt;"",$D20&lt;&gt;""),$A20=1,$X$6="ДА"),IF(A20=1,IF(OR(AND(E20=1,'ОТВЕТЫ УЧАЩИХСЯ'!J20=1),AND(E20=2,'ОТВЕТЫ УЧАЩИХСЯ'!J20=2)),1,IF('ОТВЕТЫ УЧАЩИХСЯ'!J20="N",'ОТВЕТЫ УЧАЩИХСЯ'!J20,0)),""),"")</f>
        <v>N</v>
      </c>
      <c r="L20" s="139">
        <f>IF(AND(OR($C20&lt;&gt;"",$D20&lt;&gt;""),$A20=1,$X$6="ДА"),IF(A20=1,IF(OR(AND(E20=1,'ОТВЕТЫ УЧАЩИХСЯ'!K20=4),AND(E20=2,'ОТВЕТЫ УЧАЩИХСЯ'!K20=1)),1,IF('ОТВЕТЫ УЧАЩИХСЯ'!K20="N",'ОТВЕТЫ УЧАЩИХСЯ'!K20,0)),""),"")</f>
        <v>1</v>
      </c>
      <c r="M20" s="138">
        <f>IF(AND(OR($C20&lt;&gt;"",$D20&lt;&gt;""),$A20=1,$X$6="ДА"),IF(A20=1,IF(OR(AND(E20=1,'ОТВЕТЫ УЧАЩИХСЯ'!L20=35),AND(E20=2,'ОТВЕТЫ УЧАЩИХСЯ'!L20=38)),1,IF('ОТВЕТЫ УЧАЩИХСЯ'!L20="N",'ОТВЕТЫ УЧАЩИХСЯ'!L20,0)),""),"")</f>
        <v>1</v>
      </c>
      <c r="N20" s="146">
        <f>IF(AND(OR($C20&lt;&gt;"",$D20&lt;&gt;""),$A20=1,$X$6="ДА"),IF(A20=1,IF(OR(AND(E20=1,'ОТВЕТЫ УЧАЩИХСЯ'!M20=4),AND(E20=2,'ОТВЕТЫ УЧАЩИХСЯ'!M20=12)),1,IF('ОТВЕТЫ УЧАЩИХСЯ'!M20="N",'ОТВЕТЫ УЧАЩИХСЯ'!M20,0)),""),"")</f>
        <v>1</v>
      </c>
      <c r="O20" s="161">
        <f>IF(AND(OR($C20&lt;&gt;"",$D20&lt;&gt;""),$A20=1,$X$6="ДА"),IF(A20=1,IF(OR(AND(E20=1,'ОТВЕТЫ УЧАЩИХСЯ'!N20="ГИДА"),AND(E20=2,'ОТВЕТЫ УЧАЩИХСЯ'!N20="ЕИЗВ")),1,IF('ОТВЕТЫ УЧАЩИХСЯ'!N20="N",'ОТВЕТЫ УЧАЩИХСЯ'!N20,0)),""),"")</f>
        <v>1</v>
      </c>
      <c r="P20" s="146">
        <f>IF(AND(OR($C20&lt;&gt;"",$D20&lt;&gt;""),$A20=1,$X$6="ДА"),IF(A20=1,IF(OR(AND(E20=1,'ОТВЕТЫ УЧАЩИХСЯ'!O20=1),AND(E20=2,'ОТВЕТЫ УЧАЩИХСЯ'!O20=1)),1,IF('ОТВЕТЫ УЧАЩИХСЯ'!O20="N",'ОТВЕТЫ УЧАЩИХСЯ'!O20,0)),""),"")</f>
        <v>1</v>
      </c>
      <c r="Q20" s="146">
        <f>IF(AND(OR($C20&lt;&gt;"",$D20&lt;&gt;""),$A20=1,$X$6="ДА"),IF(A20=1,IF(OR(AND(E20=1,'ОТВЕТЫ УЧАЩИХСЯ'!P20=2134),AND(E20=2,'ОТВЕТЫ УЧАЩИХСЯ'!P20=2134)),1,IF('ОТВЕТЫ УЧАЩИХСЯ'!P20="N",'ОТВЕТЫ УЧАЩИХСЯ'!P20,0)),""),"")</f>
        <v>1</v>
      </c>
      <c r="R20" s="146">
        <f>IF(AND(OR($C20&lt;&gt;"",$D20&lt;&gt;""),$A20=1,$X$6="ДА"),IF(A20=1,IF(OR(AND(E20=1,'ОТВЕТЫ УЧАЩИХСЯ'!Q20=100),AND(E20=2,'ОТВЕТЫ УЧАЩИХСЯ'!Q20=1000)),1,IF('ОТВЕТЫ УЧАЩИХСЯ'!Q20="N",'ОТВЕТЫ УЧАЩИХСЯ'!Q20,0)),""),"")</f>
        <v>1</v>
      </c>
      <c r="S20" s="146">
        <f>IF(AND(OR($C20&lt;&gt;"",$D20&lt;&gt;""),$A20=1,$X$6="ДА"),IF($A20=1,IF(OR(AND($E20=1,'ОТВЕТЫ УЧАЩИХСЯ'!R20="3-2-65"),AND($E20=2,'ОТВЕТЫ УЧАЩИХСЯ'!R20="5262")),1,IF('ОТВЕТЫ УЧАЩИХСЯ'!R20="N",'ОТВЕТЫ УЧАЩИХСЯ'!R20,0)),""),"")</f>
        <v>1</v>
      </c>
      <c r="T20" s="146">
        <f>IF(AND(OR($C20&lt;&gt;"",$D20&lt;&gt;""),$A20=1,$X$6="ДА"),IF($A20=1,IF(OR(AND($E20=1,'ОТВЕТЫ УЧАЩИХСЯ'!S20="АНЯ"),AND($E20=2,'ОТВЕТЫ УЧАЩИХСЯ'!S20="МИША")),1,IF('ОТВЕТЫ УЧАЩИХСЯ'!S20="N",'ОТВЕТЫ УЧАЩИХСЯ'!S20,0)),""),"")</f>
        <v>1</v>
      </c>
      <c r="U20" s="146">
        <f>IF(AND(OR($C20&lt;&gt;"",$D20&lt;&gt;""),$A20=1,$X$6="ДА"),IF($A20=1,IF(OR(AND($E20=1,'ОТВЕТЫ УЧАЩИХСЯ'!T20="ЗФСОБМЛ"),AND($E20=2,'ОТВЕТЫ УЧАЩИХСЯ'!T20="ЁТПМЯКЖ")),1,IF('ОТВЕТЫ УЧАЩИХСЯ'!T20="N",'ОТВЕТЫ УЧАЩИХСЯ'!T20,0)),""),"")</f>
        <v>0</v>
      </c>
      <c r="V20" s="139">
        <f>IF(AND(OR($C20&lt;&gt;"",$D20&lt;&gt;""),$A20=1,$X$6="ДА"),IF($A20=1,IF(OR(AND($E20=1,'ОТВЕТЫ УЧАЩИХСЯ'!U20=92),AND($E20=2,'ОТВЕТЫ УЧАЩИХСЯ'!U20=70)),1,IF('ОТВЕТЫ УЧАЩИХСЯ'!U20="N",'ОТВЕТЫ УЧАЩИХСЯ'!U20,0)),""),"")</f>
        <v>1</v>
      </c>
      <c r="W20" s="305">
        <f>IF(AND(OR($C20&lt;&gt;"",$D20&lt;&gt;""),$A20=1,$X$6="ДА"),SUM(F20:V20),"")</f>
        <v>15</v>
      </c>
      <c r="X20" s="316">
        <f>IF(AND(OR($C20&lt;&gt;"",$D20&lt;&gt;""),$A20=1,$X$6="ДА"),W20/17,"")</f>
        <v>0.88235294117647056</v>
      </c>
      <c r="Y20" s="163">
        <f>IF(AND(OR($C20&lt;&gt;"",$D20&lt;&gt;""),$A20=1,$X$6="ДА"),SUM(F20:L20,M20,P20:Q20),"")</f>
        <v>9</v>
      </c>
      <c r="Z20" s="313">
        <f>IF(AND(OR($C20&lt;&gt;"",$D20&lt;&gt;""),$A20=1,$X$6="ДА"),Y20/10,"")</f>
        <v>0.9</v>
      </c>
      <c r="AA20" s="163">
        <f>IF(AND(OR($C20&lt;&gt;"",$D20&lt;&gt;""),$A20=1,$X$6="ДА"),SUM(N20,Q20:V20),"")</f>
        <v>6</v>
      </c>
      <c r="AB20" s="313">
        <f>IF(AND(OR($C20&lt;&gt;"",$D20&lt;&gt;""),$A20=1,$X$6="ДА"),AA20/7,"")</f>
        <v>0.8571428571428571</v>
      </c>
      <c r="AC20" s="306" t="str">
        <f>IF(AND(OR($C20&lt;&gt;"",$D20&lt;&gt;""),$A20=1,$X$6="ДА"),(IF(Y20&lt;=6,"НИЗКИЙ",(IF(AND(AND(Y20&gt;=7,Y20&lt;=9),AA20&gt;=4),"ПОВЫШЕННЫЙ",(IF(AND(Y20=10,AA20&gt;=6),"ВЫСОКИЙ","БАЗОВЫЙ")))))),"")</f>
        <v>ПОВЫШЕННЫЙ</v>
      </c>
      <c r="AD20" s="304" t="e">
        <f>$W$18</f>
        <v>#REF!</v>
      </c>
      <c r="AE20" s="229" t="e">
        <f>$X$19</f>
        <v>#REF!</v>
      </c>
      <c r="AF20" s="228">
        <v>7</v>
      </c>
      <c r="AG20" s="323" t="e">
        <f>$Z$19</f>
        <v>#REF!</v>
      </c>
      <c r="AH20" s="6"/>
      <c r="AI20" s="6"/>
      <c r="AJ20" s="6"/>
      <c r="AK20" s="6"/>
      <c r="AL20" s="6"/>
      <c r="AM20" s="6"/>
    </row>
    <row r="21" spans="1:39" ht="12.75" customHeight="1" x14ac:dyDescent="0.2">
      <c r="A21" s="12">
        <f>IF('СПИСОК КЛАССА'!J21&gt;0,1,0)</f>
        <v>1</v>
      </c>
      <c r="B21" s="100">
        <v>2</v>
      </c>
      <c r="C21" s="101">
        <f>IF(NOT(ISBLANK('СПИСОК КЛАССА'!C21)),'СПИСОК КЛАССА'!C21,"")</f>
        <v>2</v>
      </c>
      <c r="D21" s="136" t="str">
        <f>IF(NOT(ISBLANK('СПИСОК КЛАССА'!D21)),IF($A21=1,'СПИСОК КЛАССА'!D21, "УЧЕНИК НЕ ВЫПОЛНЯЛ РАБОТУ"),"")</f>
        <v>АНИСТРАТОВ АЛЕКСЕЙ</v>
      </c>
      <c r="E21" s="156">
        <f>IF($C21&lt;&gt;"",'СПИСОК КЛАССА'!J21,"")</f>
        <v>2</v>
      </c>
      <c r="F21" s="133">
        <f>IF(AND(OR($C21&lt;&gt;"",$D21&lt;&gt;""),$A21=1,$X$6="ДА"),(IF(A21=1,IF(OR(AND(E21=1,'ОТВЕТЫ УЧАЩИХСЯ'!E21=3),AND(E21=2,'ОТВЕТЫ УЧАЩИХСЯ'!E21=3)),1,IF('ОТВЕТЫ УЧАЩИХСЯ'!E21="N",'ОТВЕТЫ УЧАЩИХСЯ'!E21,0)),"")),"")</f>
        <v>1</v>
      </c>
      <c r="G21" s="158">
        <f>IF(AND(OR($C21&lt;&gt;"",$D21&lt;&gt;""),$A21=1,$X$6="ДА"),IF(A21=1,IF(OR(AND(E21=1,'ОТВЕТЫ УЧАЩИХСЯ'!F21=3),AND(E21=2,'ОТВЕТЫ УЧАЩИХСЯ'!F21=3)),1,(IF('ОТВЕТЫ УЧАЩИХСЯ'!F21="N",'ОТВЕТЫ УЧАЩИХСЯ'!F21,0))),""),"")</f>
        <v>1</v>
      </c>
      <c r="H21" s="102">
        <f>IF(AND(OR($C21&lt;&gt;"",$D21&lt;&gt;""),$A21=1,$X$6="ДА"),IF(A21=1,IF(OR(AND(E21=1,'ОТВЕТЫ УЧАЩИХСЯ'!G21=3),AND(E21=2,'ОТВЕТЫ УЧАЩИХСЯ'!G21=3)),1,IF('ОТВЕТЫ УЧАЩИХСЯ'!G21="N",'ОТВЕТЫ УЧАЩИХСЯ'!G21,0)),""),"")</f>
        <v>1</v>
      </c>
      <c r="I21" s="102">
        <f>IF(AND(OR($C21&lt;&gt;"",$D21&lt;&gt;""),$A21=1,$X$6="ДА"),IF(A21=1,IF(OR(AND(E21=1,'ОТВЕТЫ УЧАЩИХСЯ'!H21=2),AND(E21=2,'ОТВЕТЫ УЧАЩИХСЯ'!H21=2)),1,IF('ОТВЕТЫ УЧАЩИХСЯ'!H21="N",'ОТВЕТЫ УЧАЩИХСЯ'!H21,0)),""),"")</f>
        <v>1</v>
      </c>
      <c r="J21" s="102">
        <f>IF(AND(OR($C21&lt;&gt;"",$D21&lt;&gt;""),$A21=1,$X$6="ДА"),IF(A21=1,IF(OR(AND(E21=1,'ОТВЕТЫ УЧАЩИХСЯ'!I21=4),AND(E21=2,'ОТВЕТЫ УЧАЩИХСЯ'!I21=4)),1,IF('ОТВЕТЫ УЧАЩИХСЯ'!I21="N",'ОТВЕТЫ УЧАЩИХСЯ'!I21,0)),""),"")</f>
        <v>1</v>
      </c>
      <c r="K21" s="102">
        <f>IF(AND(OR($C21&lt;&gt;"",$D21&lt;&gt;""),$A21=1,$X$6="ДА"),IF(A21=1,IF(OR(AND(E21=1,'ОТВЕТЫ УЧАЩИХСЯ'!J21=1),AND(E21=2,'ОТВЕТЫ УЧАЩИХСЯ'!J21=2)),1,IF('ОТВЕТЫ УЧАЩИХСЯ'!J21="N",'ОТВЕТЫ УЧАЩИХСЯ'!J21,0)),""),"")</f>
        <v>1</v>
      </c>
      <c r="L21" s="109">
        <f>IF(AND(OR($C21&lt;&gt;"",$D21&lt;&gt;""),$A21=1,$X$6="ДА"),IF(A21=1,IF(OR(AND(E21=1,'ОТВЕТЫ УЧАЩИХСЯ'!K21=4),AND(E21=2,'ОТВЕТЫ УЧАЩИХСЯ'!K21=1)),1,IF('ОТВЕТЫ УЧАЩИХСЯ'!K21="N",'ОТВЕТЫ УЧАЩИХСЯ'!K21,0)),""),"")</f>
        <v>1</v>
      </c>
      <c r="M21" s="133">
        <f>IF(AND(OR($C21&lt;&gt;"",$D21&lt;&gt;""),$A21=1,$X$6="ДА"),IF(A21=1,IF(OR(AND(E21=1,'ОТВЕТЫ УЧАЩИХСЯ'!L21=35),AND(E21=2,'ОТВЕТЫ УЧАЩИХСЯ'!L21=38)),1,IF('ОТВЕТЫ УЧАЩИХСЯ'!L21="N",'ОТВЕТЫ УЧАЩИХСЯ'!L21,0)),""),"")</f>
        <v>1</v>
      </c>
      <c r="N21" s="102">
        <f>IF(AND(OR($C21&lt;&gt;"",$D21&lt;&gt;""),$A21=1,$X$6="ДА"),IF(A21=1,IF(OR(AND(E21=1,'ОТВЕТЫ УЧАЩИХСЯ'!M21=4),AND(E21=2,'ОТВЕТЫ УЧАЩИХСЯ'!M21=12)),1,IF('ОТВЕТЫ УЧАЩИХСЯ'!M21="N",'ОТВЕТЫ УЧАЩИХСЯ'!M21,0)),""),"")</f>
        <v>1</v>
      </c>
      <c r="O21" s="158">
        <f>IF(AND(OR($C21&lt;&gt;"",$D21&lt;&gt;""),$A21=1,$X$6="ДА"),IF(A21=1,IF(OR(AND(E21=1,'ОТВЕТЫ УЧАЩИХСЯ'!N21="ГИДА"),AND(E21=2,'ОТВЕТЫ УЧАЩИХСЯ'!N21="ЕИЗВ")),1,IF('ОТВЕТЫ УЧАЩИХСЯ'!N21="N",'ОТВЕТЫ УЧАЩИХСЯ'!N21,0)),""),"")</f>
        <v>1</v>
      </c>
      <c r="P21" s="102">
        <f>IF(AND(OR($C21&lt;&gt;"",$D21&lt;&gt;""),$A21=1,$X$6="ДА"),IF(A21=1,IF(OR(AND(E21=1,'ОТВЕТЫ УЧАЩИХСЯ'!O21=1),AND(E21=2,'ОТВЕТЫ УЧАЩИХСЯ'!O21=1)),1,IF('ОТВЕТЫ УЧАЩИХСЯ'!O21="N",'ОТВЕТЫ УЧАЩИХСЯ'!O21,0)),""),"")</f>
        <v>0</v>
      </c>
      <c r="Q21" s="102">
        <f>IF(AND(OR($C21&lt;&gt;"",$D21&lt;&gt;""),$A21=1,$X$6="ДА"),IF(A21=1,IF(OR(AND(E21=1,'ОТВЕТЫ УЧАЩИХСЯ'!P21=2134),AND(E21=2,'ОТВЕТЫ УЧАЩИХСЯ'!P21=2134)),1,IF('ОТВЕТЫ УЧАЩИХСЯ'!P21="N",'ОТВЕТЫ УЧАЩИХСЯ'!P21,0)),""),"")</f>
        <v>0</v>
      </c>
      <c r="R21" s="102">
        <f>IF(AND(OR($C21&lt;&gt;"",$D21&lt;&gt;""),$A21=1,$X$6="ДА"),IF(A21=1,IF(OR(AND(E21=1,'ОТВЕТЫ УЧАЩИХСЯ'!Q21=100),AND(E21=2,'ОТВЕТЫ УЧАЩИХСЯ'!Q21=1000)),1,IF('ОТВЕТЫ УЧАЩИХСЯ'!Q21="N",'ОТВЕТЫ УЧАЩИХСЯ'!Q21,0)),""),"")</f>
        <v>1</v>
      </c>
      <c r="S21" s="102">
        <f>IF(AND(OR($C21&lt;&gt;"",$D21&lt;&gt;""),$A21=1,$X$6="ДА"),IF($A21=1,IF(OR(AND($E21=1,'ОТВЕТЫ УЧАЩИХСЯ'!R21="3-2-65"),AND($E21=2,'ОТВЕТЫ УЧАЩИХСЯ'!R21="5262")),1,IF('ОТВЕТЫ УЧАЩИХСЯ'!R21="N",'ОТВЕТЫ УЧАЩИХСЯ'!R21,0)),""),"")</f>
        <v>1</v>
      </c>
      <c r="T21" s="102">
        <f>IF(AND(OR($C21&lt;&gt;"",$D21&lt;&gt;""),$A21=1,$X$6="ДА"),IF($A21=1,IF(OR(AND($E21=1,'ОТВЕТЫ УЧАЩИХСЯ'!S21="АНЯ"),AND($E21=2,'ОТВЕТЫ УЧАЩИХСЯ'!S21="МИША")),1,IF('ОТВЕТЫ УЧАЩИХСЯ'!S21="N",'ОТВЕТЫ УЧАЩИХСЯ'!S21,0)),""),"")</f>
        <v>1</v>
      </c>
      <c r="U21" s="102">
        <f>IF(AND(OR($C21&lt;&gt;"",$D21&lt;&gt;""),$A21=1,$X$6="ДА"),IF($A21=1,IF(OR(AND($E21=1,'ОТВЕТЫ УЧАЩИХСЯ'!T21="ЗФСОБМЛ"),AND($E21=2,'ОТВЕТЫ УЧАЩИХСЯ'!T21="ЁТПМЯКЖ")),1,IF('ОТВЕТЫ УЧАЩИХСЯ'!T21="N",'ОТВЕТЫ УЧАЩИХСЯ'!T21,0)),""),"")</f>
        <v>0</v>
      </c>
      <c r="V21" s="109">
        <f>IF(AND(OR($C21&lt;&gt;"",$D21&lt;&gt;""),$A21=1,$X$6="ДА"),IF($A21=1,IF(OR(AND($E21=1,'ОТВЕТЫ УЧАЩИХСЯ'!U21=92),AND($E21=2,'ОТВЕТЫ УЧАЩИХСЯ'!U21=70)),1,IF('ОТВЕТЫ УЧАЩИХСЯ'!U21="N",'ОТВЕТЫ УЧАЩИХСЯ'!U21,0)),""),"")</f>
        <v>1</v>
      </c>
      <c r="W21" s="307">
        <f t="shared" ref="W21:W59" si="3">IF(AND(OR($C21&lt;&gt;"",$D21&lt;&gt;""),$A21=1,$X$6="ДА"),SUM(F21:V21),"")</f>
        <v>14</v>
      </c>
      <c r="X21" s="317">
        <f t="shared" ref="X21:X59" si="4">IF(AND(OR($C21&lt;&gt;"",$D21&lt;&gt;""),$A21=1,$X$6="ДА"),W21/17,"")</f>
        <v>0.82352941176470584</v>
      </c>
      <c r="Y21" s="164">
        <f t="shared" ref="Y21:Y59" si="5">IF(AND(OR($C21&lt;&gt;"",$D21&lt;&gt;""),$A21=1,$X$6="ДА"),SUM(F21:L21,M21,P21:Q21),"")</f>
        <v>8</v>
      </c>
      <c r="Z21" s="314">
        <f>IF(AND(OR($C21&lt;&gt;"",$D21&lt;&gt;""),$A21=1,$X$6="ДА"),Y21/10,"")</f>
        <v>0.8</v>
      </c>
      <c r="AA21" s="164">
        <f t="shared" ref="AA21:AA59" si="6">IF(AND(OR($C21&lt;&gt;"",$D21&lt;&gt;""),$A21=1,$X$6="ДА"),SUM(N21,Q21:V21),"")</f>
        <v>5</v>
      </c>
      <c r="AB21" s="314">
        <f>IF(AND(OR($C21&lt;&gt;"",$D21&lt;&gt;""),$A21=1,$X$6="ДА"),AA21/7,"")</f>
        <v>0.7142857142857143</v>
      </c>
      <c r="AC21" s="308" t="str">
        <f t="shared" ref="AC21:AC59" si="7">IF(AND(OR($C21&lt;&gt;"",$D21&lt;&gt;""),$A21=1,$X$6="ДА"),(IF(Y21&lt;=6,"НИЗКИЙ",(IF(AND(AND(Y21&gt;=7,Y21&lt;=9),AA21&gt;=4),"ПОВЫШЕННЫЙ",(IF(AND(Y21=10,AA21&gt;=6),"ВЫСОКИЙ","БАЗОВЫЙ")))))),"")</f>
        <v>ПОВЫШЕННЫЙ</v>
      </c>
      <c r="AD21" s="304" t="e">
        <f t="shared" ref="AD21:AD59" si="8">$W$18</f>
        <v>#REF!</v>
      </c>
      <c r="AE21" s="229" t="e">
        <f t="shared" ref="AE21:AE59" si="9">$X$19</f>
        <v>#REF!</v>
      </c>
      <c r="AF21" s="228">
        <v>7</v>
      </c>
      <c r="AG21" s="323" t="e">
        <f t="shared" ref="AG21:AG59" si="10">$Z$19</f>
        <v>#REF!</v>
      </c>
      <c r="AH21" s="6"/>
      <c r="AI21" s="6"/>
      <c r="AJ21" s="6"/>
      <c r="AK21" s="6"/>
      <c r="AL21" s="6"/>
      <c r="AM21" s="6"/>
    </row>
    <row r="22" spans="1:39" ht="12.75" customHeight="1" x14ac:dyDescent="0.2">
      <c r="A22" s="12">
        <f>IF('СПИСОК КЛАССА'!J22&gt;0,1,0)</f>
        <v>1</v>
      </c>
      <c r="B22" s="100">
        <v>3</v>
      </c>
      <c r="C22" s="101">
        <f>IF(NOT(ISBLANK('СПИСОК КЛАССА'!C22)),'СПИСОК КЛАССА'!C22,"")</f>
        <v>3</v>
      </c>
      <c r="D22" s="136" t="str">
        <f>IF(NOT(ISBLANK('СПИСОК КЛАССА'!D22)),IF($A22=1,'СПИСОК КЛАССА'!D22, "УЧЕНИК НЕ ВЫПОЛНЯЛ РАБОТУ"),"")</f>
        <v>АРХИПОВ ИВАН</v>
      </c>
      <c r="E22" s="156">
        <f>IF($C22&lt;&gt;"",'СПИСОК КЛАССА'!J22,"")</f>
        <v>2</v>
      </c>
      <c r="F22" s="133">
        <f>IF(AND(OR($C22&lt;&gt;"",$D22&lt;&gt;""),$A22=1,$X$6="ДА"),(IF(A22=1,IF(OR(AND(E22=1,'ОТВЕТЫ УЧАЩИХСЯ'!E22=3),AND(E22=2,'ОТВЕТЫ УЧАЩИХСЯ'!E22=3)),1,IF('ОТВЕТЫ УЧАЩИХСЯ'!E22="N",'ОТВЕТЫ УЧАЩИХСЯ'!E22,0)),"")),"")</f>
        <v>1</v>
      </c>
      <c r="G22" s="158">
        <f>IF(AND(OR($C22&lt;&gt;"",$D22&lt;&gt;""),$A22=1,$X$6="ДА"),IF(A22=1,IF(OR(AND(E22=1,'ОТВЕТЫ УЧАЩИХСЯ'!F22=3),AND(E22=2,'ОТВЕТЫ УЧАЩИХСЯ'!F22=3)),1,(IF('ОТВЕТЫ УЧАЩИХСЯ'!F22="N",'ОТВЕТЫ УЧАЩИХСЯ'!F22,0))),""),"")</f>
        <v>1</v>
      </c>
      <c r="H22" s="102">
        <f>IF(AND(OR($C22&lt;&gt;"",$D22&lt;&gt;""),$A22=1,$X$6="ДА"),IF(A22=1,IF(OR(AND(E22=1,'ОТВЕТЫ УЧАЩИХСЯ'!G22=3),AND(E22=2,'ОТВЕТЫ УЧАЩИХСЯ'!G22=3)),1,IF('ОТВЕТЫ УЧАЩИХСЯ'!G22="N",'ОТВЕТЫ УЧАЩИХСЯ'!G22,0)),""),"")</f>
        <v>1</v>
      </c>
      <c r="I22" s="102">
        <f>IF(AND(OR($C22&lt;&gt;"",$D22&lt;&gt;""),$A22=1,$X$6="ДА"),IF(A22=1,IF(OR(AND(E22=1,'ОТВЕТЫ УЧАЩИХСЯ'!H22=2),AND(E22=2,'ОТВЕТЫ УЧАЩИХСЯ'!H22=2)),1,IF('ОТВЕТЫ УЧАЩИХСЯ'!H22="N",'ОТВЕТЫ УЧАЩИХСЯ'!H22,0)),""),"")</f>
        <v>0</v>
      </c>
      <c r="J22" s="102">
        <f>IF(AND(OR($C22&lt;&gt;"",$D22&lt;&gt;""),$A22=1,$X$6="ДА"),IF(A22=1,IF(OR(AND(E22=1,'ОТВЕТЫ УЧАЩИХСЯ'!I22=4),AND(E22=2,'ОТВЕТЫ УЧАЩИХСЯ'!I22=4)),1,IF('ОТВЕТЫ УЧАЩИХСЯ'!I22="N",'ОТВЕТЫ УЧАЩИХСЯ'!I22,0)),""),"")</f>
        <v>0</v>
      </c>
      <c r="K22" s="102">
        <f>IF(AND(OR($C22&lt;&gt;"",$D22&lt;&gt;""),$A22=1,$X$6="ДА"),IF(A22=1,IF(OR(AND(E22=1,'ОТВЕТЫ УЧАЩИХСЯ'!J22=1),AND(E22=2,'ОТВЕТЫ УЧАЩИХСЯ'!J22=2)),1,IF('ОТВЕТЫ УЧАЩИХСЯ'!J22="N",'ОТВЕТЫ УЧАЩИХСЯ'!J22,0)),""),"")</f>
        <v>0</v>
      </c>
      <c r="L22" s="109">
        <f>IF(AND(OR($C22&lt;&gt;"",$D22&lt;&gt;""),$A22=1,$X$6="ДА"),IF(A22=1,IF(OR(AND(E22=1,'ОТВЕТЫ УЧАЩИХСЯ'!K22=4),AND(E22=2,'ОТВЕТЫ УЧАЩИХСЯ'!K22=1)),1,IF('ОТВЕТЫ УЧАЩИХСЯ'!K22="N",'ОТВЕТЫ УЧАЩИХСЯ'!K22,0)),""),"")</f>
        <v>1</v>
      </c>
      <c r="M22" s="133">
        <f>IF(AND(OR($C22&lt;&gt;"",$D22&lt;&gt;""),$A22=1,$X$6="ДА"),IF(A22=1,IF(OR(AND(E22=1,'ОТВЕТЫ УЧАЩИХСЯ'!L22=35),AND(E22=2,'ОТВЕТЫ УЧАЩИХСЯ'!L22=38)),1,IF('ОТВЕТЫ УЧАЩИХСЯ'!L22="N",'ОТВЕТЫ УЧАЩИХСЯ'!L22,0)),""),"")</f>
        <v>1</v>
      </c>
      <c r="N22" s="102">
        <f>IF(AND(OR($C22&lt;&gt;"",$D22&lt;&gt;""),$A22=1,$X$6="ДА"),IF(A22=1,IF(OR(AND(E22=1,'ОТВЕТЫ УЧАЩИХСЯ'!M22=4),AND(E22=2,'ОТВЕТЫ УЧАЩИХСЯ'!M22=12)),1,IF('ОТВЕТЫ УЧАЩИХСЯ'!M22="N",'ОТВЕТЫ УЧАЩИХСЯ'!M22,0)),""),"")</f>
        <v>1</v>
      </c>
      <c r="O22" s="158">
        <f>IF(AND(OR($C22&lt;&gt;"",$D22&lt;&gt;""),$A22=1,$X$6="ДА"),IF(A22=1,IF(OR(AND(E22=1,'ОТВЕТЫ УЧАЩИХСЯ'!N22="ГИДА"),AND(E22=2,'ОТВЕТЫ УЧАЩИХСЯ'!N22="ЕИЗВ")),1,IF('ОТВЕТЫ УЧАЩИХСЯ'!N22="N",'ОТВЕТЫ УЧАЩИХСЯ'!N22,0)),""),"")</f>
        <v>1</v>
      </c>
      <c r="P22" s="102">
        <f>IF(AND(OR($C22&lt;&gt;"",$D22&lt;&gt;""),$A22=1,$X$6="ДА"),IF(A22=1,IF(OR(AND(E22=1,'ОТВЕТЫ УЧАЩИХСЯ'!O22=1),AND(E22=2,'ОТВЕТЫ УЧАЩИХСЯ'!O22=1)),1,IF('ОТВЕТЫ УЧАЩИХСЯ'!O22="N",'ОТВЕТЫ УЧАЩИХСЯ'!O22,0)),""),"")</f>
        <v>1</v>
      </c>
      <c r="Q22" s="102">
        <f>IF(AND(OR($C22&lt;&gt;"",$D22&lt;&gt;""),$A22=1,$X$6="ДА"),IF(A22=1,IF(OR(AND(E22=1,'ОТВЕТЫ УЧАЩИХСЯ'!P22=2134),AND(E22=2,'ОТВЕТЫ УЧАЩИХСЯ'!P22=2134)),1,IF('ОТВЕТЫ УЧАЩИХСЯ'!P22="N",'ОТВЕТЫ УЧАЩИХСЯ'!P22,0)),""),"")</f>
        <v>0</v>
      </c>
      <c r="R22" s="102">
        <f>IF(AND(OR($C22&lt;&gt;"",$D22&lt;&gt;""),$A22=1,$X$6="ДА"),IF(A22=1,IF(OR(AND(E22=1,'ОТВЕТЫ УЧАЩИХСЯ'!Q22=100),AND(E22=2,'ОТВЕТЫ УЧАЩИХСЯ'!Q22=1000)),1,IF('ОТВЕТЫ УЧАЩИХСЯ'!Q22="N",'ОТВЕТЫ УЧАЩИХСЯ'!Q22,0)),""),"")</f>
        <v>1</v>
      </c>
      <c r="S22" s="102">
        <f>IF(AND(OR($C22&lt;&gt;"",$D22&lt;&gt;""),$A22=1,$X$6="ДА"),IF($A22=1,IF(OR(AND($E22=1,'ОТВЕТЫ УЧАЩИХСЯ'!R22="3-2-65"),AND($E22=2,'ОТВЕТЫ УЧАЩИХСЯ'!R22="5262")),1,IF('ОТВЕТЫ УЧАЩИХСЯ'!R22="N",'ОТВЕТЫ УЧАЩИХСЯ'!R22,0)),""),"")</f>
        <v>1</v>
      </c>
      <c r="T22" s="102">
        <f>IF(AND(OR($C22&lt;&gt;"",$D22&lt;&gt;""),$A22=1,$X$6="ДА"),IF($A22=1,IF(OR(AND($E22=1,'ОТВЕТЫ УЧАЩИХСЯ'!S22="АНЯ"),AND($E22=2,'ОТВЕТЫ УЧАЩИХСЯ'!S22="МИША")),1,IF('ОТВЕТЫ УЧАЩИХСЯ'!S22="N",'ОТВЕТЫ УЧАЩИХСЯ'!S22,0)),""),"")</f>
        <v>1</v>
      </c>
      <c r="U22" s="102">
        <f>IF(AND(OR($C22&lt;&gt;"",$D22&lt;&gt;""),$A22=1,$X$6="ДА"),IF($A22=1,IF(OR(AND($E22=1,'ОТВЕТЫ УЧАЩИХСЯ'!T22="ЗФСОБМЛ"),AND($E22=2,'ОТВЕТЫ УЧАЩИХСЯ'!T22="ЁТПМЯКЖ")),1,IF('ОТВЕТЫ УЧАЩИХСЯ'!T22="N",'ОТВЕТЫ УЧАЩИХСЯ'!T22,0)),""),"")</f>
        <v>0</v>
      </c>
      <c r="V22" s="109">
        <f>IF(AND(OR($C22&lt;&gt;"",$D22&lt;&gt;""),$A22=1,$X$6="ДА"),IF($A22=1,IF(OR(AND($E22=1,'ОТВЕТЫ УЧАЩИХСЯ'!U22=92),AND($E22=2,'ОТВЕТЫ УЧАЩИХСЯ'!U22=70)),1,IF('ОТВЕТЫ УЧАЩИХСЯ'!U22="N",'ОТВЕТЫ УЧАЩИХСЯ'!U22,0)),""),"")</f>
        <v>1</v>
      </c>
      <c r="W22" s="307">
        <f t="shared" si="3"/>
        <v>12</v>
      </c>
      <c r="X22" s="317">
        <f t="shared" si="4"/>
        <v>0.70588235294117652</v>
      </c>
      <c r="Y22" s="164">
        <f t="shared" si="5"/>
        <v>6</v>
      </c>
      <c r="Z22" s="314">
        <f t="shared" ref="Z22:Z58" si="11">IF(AND(OR($C22&lt;&gt;"",$D22&lt;&gt;""),$A22=1,$X$6="ДА"),Y22/10,"")</f>
        <v>0.6</v>
      </c>
      <c r="AA22" s="164">
        <f t="shared" si="6"/>
        <v>5</v>
      </c>
      <c r="AB22" s="314">
        <f t="shared" ref="AB22:AB59" si="12">IF(AND(OR($C22&lt;&gt;"",$D22&lt;&gt;""),$A22=1,$X$6="ДА"),AA22/7,"")</f>
        <v>0.7142857142857143</v>
      </c>
      <c r="AC22" s="308" t="str">
        <f t="shared" si="7"/>
        <v>НИЗКИЙ</v>
      </c>
      <c r="AD22" s="304" t="e">
        <f t="shared" si="8"/>
        <v>#REF!</v>
      </c>
      <c r="AE22" s="229" t="e">
        <f t="shared" si="9"/>
        <v>#REF!</v>
      </c>
      <c r="AF22" s="228">
        <v>7</v>
      </c>
      <c r="AG22" s="323" t="e">
        <f t="shared" si="10"/>
        <v>#REF!</v>
      </c>
      <c r="AH22" s="6"/>
      <c r="AI22" s="6"/>
      <c r="AJ22" s="6"/>
      <c r="AK22" s="6"/>
      <c r="AL22" s="6"/>
      <c r="AM22" s="6"/>
    </row>
    <row r="23" spans="1:39" ht="12.75" customHeight="1" x14ac:dyDescent="0.2">
      <c r="A23" s="12">
        <f>IF('СПИСОК КЛАССА'!J23&gt;0,1,0)</f>
        <v>1</v>
      </c>
      <c r="B23" s="100">
        <v>4</v>
      </c>
      <c r="C23" s="101">
        <f>IF(NOT(ISBLANK('СПИСОК КЛАССА'!C23)),'СПИСОК КЛАССА'!C23,"")</f>
        <v>4</v>
      </c>
      <c r="D23" s="136" t="str">
        <f>IF(NOT(ISBLANK('СПИСОК КЛАССА'!D23)),IF($A23=1,'СПИСОК КЛАССА'!D23, "УЧЕНИК НЕ ВЫПОЛНЯЛ РАБОТУ"),"")</f>
        <v>ВИХАРЕВА ДАРЬЯ</v>
      </c>
      <c r="E23" s="156">
        <f>IF($C23&lt;&gt;"",'СПИСОК КЛАССА'!J23,"")</f>
        <v>1</v>
      </c>
      <c r="F23" s="133">
        <f>IF(AND(OR($C23&lt;&gt;"",$D23&lt;&gt;""),$A23=1,$X$6="ДА"),(IF(A23=1,IF(OR(AND(E23=1,'ОТВЕТЫ УЧАЩИХСЯ'!E23=3),AND(E23=2,'ОТВЕТЫ УЧАЩИХСЯ'!E23=3)),1,IF('ОТВЕТЫ УЧАЩИХСЯ'!E23="N",'ОТВЕТЫ УЧАЩИХСЯ'!E23,0)),"")),"")</f>
        <v>1</v>
      </c>
      <c r="G23" s="158">
        <f>IF(AND(OR($C23&lt;&gt;"",$D23&lt;&gt;""),$A23=1,$X$6="ДА"),IF(A23=1,IF(OR(AND(E23=1,'ОТВЕТЫ УЧАЩИХСЯ'!F23=3),AND(E23=2,'ОТВЕТЫ УЧАЩИХСЯ'!F23=3)),1,(IF('ОТВЕТЫ УЧАЩИХСЯ'!F23="N",'ОТВЕТЫ УЧАЩИХСЯ'!F23,0))),""),"")</f>
        <v>0</v>
      </c>
      <c r="H23" s="102">
        <f>IF(AND(OR($C23&lt;&gt;"",$D23&lt;&gt;""),$A23=1,$X$6="ДА"),IF(A23=1,IF(OR(AND(E23=1,'ОТВЕТЫ УЧАЩИХСЯ'!G23=3),AND(E23=2,'ОТВЕТЫ УЧАЩИХСЯ'!G23=3)),1,IF('ОТВЕТЫ УЧАЩИХСЯ'!G23="N",'ОТВЕТЫ УЧАЩИХСЯ'!G23,0)),""),"")</f>
        <v>1</v>
      </c>
      <c r="I23" s="102">
        <f>IF(AND(OR($C23&lt;&gt;"",$D23&lt;&gt;""),$A23=1,$X$6="ДА"),IF(A23=1,IF(OR(AND(E23=1,'ОТВЕТЫ УЧАЩИХСЯ'!H23=2),AND(E23=2,'ОТВЕТЫ УЧАЩИХСЯ'!H23=2)),1,IF('ОТВЕТЫ УЧАЩИХСЯ'!H23="N",'ОТВЕТЫ УЧАЩИХСЯ'!H23,0)),""),"")</f>
        <v>1</v>
      </c>
      <c r="J23" s="102">
        <f>IF(AND(OR($C23&lt;&gt;"",$D23&lt;&gt;""),$A23=1,$X$6="ДА"),IF(A23=1,IF(OR(AND(E23=1,'ОТВЕТЫ УЧАЩИХСЯ'!I23=4),AND(E23=2,'ОТВЕТЫ УЧАЩИХСЯ'!I23=4)),1,IF('ОТВЕТЫ УЧАЩИХСЯ'!I23="N",'ОТВЕТЫ УЧАЩИХСЯ'!I23,0)),""),"")</f>
        <v>1</v>
      </c>
      <c r="K23" s="102">
        <f>IF(AND(OR($C23&lt;&gt;"",$D23&lt;&gt;""),$A23=1,$X$6="ДА"),IF(A23=1,IF(OR(AND(E23=1,'ОТВЕТЫ УЧАЩИХСЯ'!J23=1),AND(E23=2,'ОТВЕТЫ УЧАЩИХСЯ'!J23=2)),1,IF('ОТВЕТЫ УЧАЩИХСЯ'!J23="N",'ОТВЕТЫ УЧАЩИХСЯ'!J23,0)),""),"")</f>
        <v>1</v>
      </c>
      <c r="L23" s="109">
        <f>IF(AND(OR($C23&lt;&gt;"",$D23&lt;&gt;""),$A23=1,$X$6="ДА"),IF(A23=1,IF(OR(AND(E23=1,'ОТВЕТЫ УЧАЩИХСЯ'!K23=4),AND(E23=2,'ОТВЕТЫ УЧАЩИХСЯ'!K23=1)),1,IF('ОТВЕТЫ УЧАЩИХСЯ'!K23="N",'ОТВЕТЫ УЧАЩИХСЯ'!K23,0)),""),"")</f>
        <v>1</v>
      </c>
      <c r="M23" s="133">
        <f>IF(AND(OR($C23&lt;&gt;"",$D23&lt;&gt;""),$A23=1,$X$6="ДА"),IF(A23=1,IF(OR(AND(E23=1,'ОТВЕТЫ УЧАЩИХСЯ'!L23=35),AND(E23=2,'ОТВЕТЫ УЧАЩИХСЯ'!L23=38)),1,IF('ОТВЕТЫ УЧАЩИХСЯ'!L23="N",'ОТВЕТЫ УЧАЩИХСЯ'!L23,0)),""),"")</f>
        <v>0</v>
      </c>
      <c r="N23" s="102">
        <f>IF(AND(OR($C23&lt;&gt;"",$D23&lt;&gt;""),$A23=1,$X$6="ДА"),IF(A23=1,IF(OR(AND(E23=1,'ОТВЕТЫ УЧАЩИХСЯ'!M23=4),AND(E23=2,'ОТВЕТЫ УЧАЩИХСЯ'!M23=12)),1,IF('ОТВЕТЫ УЧАЩИХСЯ'!M23="N",'ОТВЕТЫ УЧАЩИХСЯ'!M23,0)),""),"")</f>
        <v>0</v>
      </c>
      <c r="O23" s="158">
        <f>IF(AND(OR($C23&lt;&gt;"",$D23&lt;&gt;""),$A23=1,$X$6="ДА"),IF(A23=1,IF(OR(AND(E23=1,'ОТВЕТЫ УЧАЩИХСЯ'!N23="ГИДА"),AND(E23=2,'ОТВЕТЫ УЧАЩИХСЯ'!N23="ЕИЗВ")),1,IF('ОТВЕТЫ УЧАЩИХСЯ'!N23="N",'ОТВЕТЫ УЧАЩИХСЯ'!N23,0)),""),"")</f>
        <v>1</v>
      </c>
      <c r="P23" s="102">
        <f>IF(AND(OR($C23&lt;&gt;"",$D23&lt;&gt;""),$A23=1,$X$6="ДА"),IF(A23=1,IF(OR(AND(E23=1,'ОТВЕТЫ УЧАЩИХСЯ'!O23=1),AND(E23=2,'ОТВЕТЫ УЧАЩИХСЯ'!O23=1)),1,IF('ОТВЕТЫ УЧАЩИХСЯ'!O23="N",'ОТВЕТЫ УЧАЩИХСЯ'!O23,0)),""),"")</f>
        <v>1</v>
      </c>
      <c r="Q23" s="102">
        <f>IF(AND(OR($C23&lt;&gt;"",$D23&lt;&gt;""),$A23=1,$X$6="ДА"),IF(A23=1,IF(OR(AND(E23=1,'ОТВЕТЫ УЧАЩИХСЯ'!P23=2134),AND(E23=2,'ОТВЕТЫ УЧАЩИХСЯ'!P23=2134)),1,IF('ОТВЕТЫ УЧАЩИХСЯ'!P23="N",'ОТВЕТЫ УЧАЩИХСЯ'!P23,0)),""),"")</f>
        <v>0</v>
      </c>
      <c r="R23" s="102">
        <f>IF(AND(OR($C23&lt;&gt;"",$D23&lt;&gt;""),$A23=1,$X$6="ДА"),IF(A23=1,IF(OR(AND(E23=1,'ОТВЕТЫ УЧАЩИХСЯ'!Q23=100),AND(E23=2,'ОТВЕТЫ УЧАЩИХСЯ'!Q23=1000)),1,IF('ОТВЕТЫ УЧАЩИХСЯ'!Q23="N",'ОТВЕТЫ УЧАЩИХСЯ'!Q23,0)),""),"")</f>
        <v>0</v>
      </c>
      <c r="S23" s="102">
        <f>IF(AND(OR($C23&lt;&gt;"",$D23&lt;&gt;""),$A23=1,$X$6="ДА"),IF($A23=1,IF(OR(AND($E23=1,'ОТВЕТЫ УЧАЩИХСЯ'!R23="3-2-65"),AND($E23=2,'ОТВЕТЫ УЧАЩИХСЯ'!R23="5262")),1,IF('ОТВЕТЫ УЧАЩИХСЯ'!R23="N",'ОТВЕТЫ УЧАЩИХСЯ'!R23,0)),""),"")</f>
        <v>0</v>
      </c>
      <c r="T23" s="102">
        <f>IF(AND(OR($C23&lt;&gt;"",$D23&lt;&gt;""),$A23=1,$X$6="ДА"),IF($A23=1,IF(OR(AND($E23=1,'ОТВЕТЫ УЧАЩИХСЯ'!S23="АНЯ"),AND($E23=2,'ОТВЕТЫ УЧАЩИХСЯ'!S23="МИША")),1,IF('ОТВЕТЫ УЧАЩИХСЯ'!S23="N",'ОТВЕТЫ УЧАЩИХСЯ'!S23,0)),""),"")</f>
        <v>0</v>
      </c>
      <c r="U23" s="102">
        <f>IF(AND(OR($C23&lt;&gt;"",$D23&lt;&gt;""),$A23=1,$X$6="ДА"),IF($A23=1,IF(OR(AND($E23=1,'ОТВЕТЫ УЧАЩИХСЯ'!T23="ЗФСОБМЛ"),AND($E23=2,'ОТВЕТЫ УЧАЩИХСЯ'!T23="ЁТПМЯКЖ")),1,IF('ОТВЕТЫ УЧАЩИХСЯ'!T23="N",'ОТВЕТЫ УЧАЩИХСЯ'!T23,0)),""),"")</f>
        <v>1</v>
      </c>
      <c r="V23" s="109">
        <f>IF(AND(OR($C23&lt;&gt;"",$D23&lt;&gt;""),$A23=1,$X$6="ДА"),IF($A23=1,IF(OR(AND($E23=1,'ОТВЕТЫ УЧАЩИХСЯ'!U23=92),AND($E23=2,'ОТВЕТЫ УЧАЩИХСЯ'!U23=70)),1,IF('ОТВЕТЫ УЧАЩИХСЯ'!U23="N",'ОТВЕТЫ УЧАЩИХСЯ'!U23,0)),""),"")</f>
        <v>1</v>
      </c>
      <c r="W23" s="307">
        <f t="shared" si="3"/>
        <v>10</v>
      </c>
      <c r="X23" s="317">
        <f t="shared" si="4"/>
        <v>0.58823529411764708</v>
      </c>
      <c r="Y23" s="164">
        <f t="shared" si="5"/>
        <v>7</v>
      </c>
      <c r="Z23" s="314">
        <f t="shared" si="11"/>
        <v>0.7</v>
      </c>
      <c r="AA23" s="164">
        <f t="shared" si="6"/>
        <v>2</v>
      </c>
      <c r="AB23" s="314">
        <f t="shared" si="12"/>
        <v>0.2857142857142857</v>
      </c>
      <c r="AC23" s="308" t="str">
        <f t="shared" si="7"/>
        <v>БАЗОВЫЙ</v>
      </c>
      <c r="AD23" s="304" t="e">
        <f t="shared" si="8"/>
        <v>#REF!</v>
      </c>
      <c r="AE23" s="229" t="e">
        <f t="shared" si="9"/>
        <v>#REF!</v>
      </c>
      <c r="AF23" s="228">
        <v>7</v>
      </c>
      <c r="AG23" s="323" t="e">
        <f t="shared" si="10"/>
        <v>#REF!</v>
      </c>
      <c r="AH23" s="6"/>
      <c r="AI23" s="6"/>
      <c r="AJ23" s="6"/>
      <c r="AK23" s="6"/>
      <c r="AL23" s="6"/>
      <c r="AM23" s="6"/>
    </row>
    <row r="24" spans="1:39" ht="12.75" customHeight="1" x14ac:dyDescent="0.2">
      <c r="A24" s="12">
        <f>IF('СПИСОК КЛАССА'!J24&gt;0,1,0)</f>
        <v>1</v>
      </c>
      <c r="B24" s="100">
        <v>5</v>
      </c>
      <c r="C24" s="101">
        <f>IF(NOT(ISBLANK('СПИСОК КЛАССА'!C24)),'СПИСОК КЛАССА'!C24,"")</f>
        <v>5</v>
      </c>
      <c r="D24" s="136" t="str">
        <f>IF(NOT(ISBLANK('СПИСОК КЛАССА'!D24)),IF($A24=1,'СПИСОК КЛАССА'!D24, "УЧЕНИК НЕ ВЫПОЛНЯЛ РАБОТУ"),"")</f>
        <v>ГОРОДИЛОВА ЕЛЕНА</v>
      </c>
      <c r="E24" s="156">
        <f>IF($C24&lt;&gt;"",'СПИСОК КЛАССА'!J24,"")</f>
        <v>1</v>
      </c>
      <c r="F24" s="133">
        <f>IF(AND(OR($C24&lt;&gt;"",$D24&lt;&gt;""),$A24=1,$X$6="ДА"),(IF(A24=1,IF(OR(AND(E24=1,'ОТВЕТЫ УЧАЩИХСЯ'!E24=3),AND(E24=2,'ОТВЕТЫ УЧАЩИХСЯ'!E24=3)),1,IF('ОТВЕТЫ УЧАЩИХСЯ'!E24="N",'ОТВЕТЫ УЧАЩИХСЯ'!E24,0)),"")),"")</f>
        <v>0</v>
      </c>
      <c r="G24" s="158">
        <f>IF(AND(OR($C24&lt;&gt;"",$D24&lt;&gt;""),$A24=1,$X$6="ДА"),IF(A24=1,IF(OR(AND(E24=1,'ОТВЕТЫ УЧАЩИХСЯ'!F24=3),AND(E24=2,'ОТВЕТЫ УЧАЩИХСЯ'!F24=3)),1,(IF('ОТВЕТЫ УЧАЩИХСЯ'!F24="N",'ОТВЕТЫ УЧАЩИХСЯ'!F24,0))),""),"")</f>
        <v>1</v>
      </c>
      <c r="H24" s="102">
        <f>IF(AND(OR($C24&lt;&gt;"",$D24&lt;&gt;""),$A24=1,$X$6="ДА"),IF(A24=1,IF(OR(AND(E24=1,'ОТВЕТЫ УЧАЩИХСЯ'!G24=3),AND(E24=2,'ОТВЕТЫ УЧАЩИХСЯ'!G24=3)),1,IF('ОТВЕТЫ УЧАЩИХСЯ'!G24="N",'ОТВЕТЫ УЧАЩИХСЯ'!G24,0)),""),"")</f>
        <v>1</v>
      </c>
      <c r="I24" s="102">
        <f>IF(AND(OR($C24&lt;&gt;"",$D24&lt;&gt;""),$A24=1,$X$6="ДА"),IF(A24=1,IF(OR(AND(E24=1,'ОТВЕТЫ УЧАЩИХСЯ'!H24=2),AND(E24=2,'ОТВЕТЫ УЧАЩИХСЯ'!H24=2)),1,IF('ОТВЕТЫ УЧАЩИХСЯ'!H24="N",'ОТВЕТЫ УЧАЩИХСЯ'!H24,0)),""),"")</f>
        <v>1</v>
      </c>
      <c r="J24" s="102">
        <f>IF(AND(OR($C24&lt;&gt;"",$D24&lt;&gt;""),$A24=1,$X$6="ДА"),IF(A24=1,IF(OR(AND(E24=1,'ОТВЕТЫ УЧАЩИХСЯ'!I24=4),AND(E24=2,'ОТВЕТЫ УЧАЩИХСЯ'!I24=4)),1,IF('ОТВЕТЫ УЧАЩИХСЯ'!I24="N",'ОТВЕТЫ УЧАЩИХСЯ'!I24,0)),""),"")</f>
        <v>0</v>
      </c>
      <c r="K24" s="102">
        <f>IF(AND(OR($C24&lt;&gt;"",$D24&lt;&gt;""),$A24=1,$X$6="ДА"),IF(A24=1,IF(OR(AND(E24=1,'ОТВЕТЫ УЧАЩИХСЯ'!J24=1),AND(E24=2,'ОТВЕТЫ УЧАЩИХСЯ'!J24=2)),1,IF('ОТВЕТЫ УЧАЩИХСЯ'!J24="N",'ОТВЕТЫ УЧАЩИХСЯ'!J24,0)),""),"")</f>
        <v>1</v>
      </c>
      <c r="L24" s="109">
        <f>IF(AND(OR($C24&lt;&gt;"",$D24&lt;&gt;""),$A24=1,$X$6="ДА"),IF(A24=1,IF(OR(AND(E24=1,'ОТВЕТЫ УЧАЩИХСЯ'!K24=4),AND(E24=2,'ОТВЕТЫ УЧАЩИХСЯ'!K24=1)),1,IF('ОТВЕТЫ УЧАЩИХСЯ'!K24="N",'ОТВЕТЫ УЧАЩИХСЯ'!K24,0)),""),"")</f>
        <v>1</v>
      </c>
      <c r="M24" s="133">
        <f>IF(AND(OR($C24&lt;&gt;"",$D24&lt;&gt;""),$A24=1,$X$6="ДА"),IF(A24=1,IF(OR(AND(E24=1,'ОТВЕТЫ УЧАЩИХСЯ'!L24=35),AND(E24=2,'ОТВЕТЫ УЧАЩИХСЯ'!L24=38)),1,IF('ОТВЕТЫ УЧАЩИХСЯ'!L24="N",'ОТВЕТЫ УЧАЩИХСЯ'!L24,0)),""),"")</f>
        <v>0</v>
      </c>
      <c r="N24" s="102">
        <f>IF(AND(OR($C24&lt;&gt;"",$D24&lt;&gt;""),$A24=1,$X$6="ДА"),IF(A24=1,IF(OR(AND(E24=1,'ОТВЕТЫ УЧАЩИХСЯ'!M24=4),AND(E24=2,'ОТВЕТЫ УЧАЩИХСЯ'!M24=12)),1,IF('ОТВЕТЫ УЧАЩИХСЯ'!M24="N",'ОТВЕТЫ УЧАЩИХСЯ'!M24,0)),""),"")</f>
        <v>1</v>
      </c>
      <c r="O24" s="158">
        <f>IF(AND(OR($C24&lt;&gt;"",$D24&lt;&gt;""),$A24=1,$X$6="ДА"),IF(A24=1,IF(OR(AND(E24=1,'ОТВЕТЫ УЧАЩИХСЯ'!N24="ГИДА"),AND(E24=2,'ОТВЕТЫ УЧАЩИХСЯ'!N24="ЕИЗВ")),1,IF('ОТВЕТЫ УЧАЩИХСЯ'!N24="N",'ОТВЕТЫ УЧАЩИХСЯ'!N24,0)),""),"")</f>
        <v>1</v>
      </c>
      <c r="P24" s="102">
        <f>IF(AND(OR($C24&lt;&gt;"",$D24&lt;&gt;""),$A24=1,$X$6="ДА"),IF(A24=1,IF(OR(AND(E24=1,'ОТВЕТЫ УЧАЩИХСЯ'!O24=1),AND(E24=2,'ОТВЕТЫ УЧАЩИХСЯ'!O24=1)),1,IF('ОТВЕТЫ УЧАЩИХСЯ'!O24="N",'ОТВЕТЫ УЧАЩИХСЯ'!O24,0)),""),"")</f>
        <v>0</v>
      </c>
      <c r="Q24" s="102">
        <f>IF(AND(OR($C24&lt;&gt;"",$D24&lt;&gt;""),$A24=1,$X$6="ДА"),IF(A24=1,IF(OR(AND(E24=1,'ОТВЕТЫ УЧАЩИХСЯ'!P24=2134),AND(E24=2,'ОТВЕТЫ УЧАЩИХСЯ'!P24=2134)),1,IF('ОТВЕТЫ УЧАЩИХСЯ'!P24="N",'ОТВЕТЫ УЧАЩИХСЯ'!P24,0)),""),"")</f>
        <v>1</v>
      </c>
      <c r="R24" s="102">
        <f>IF(AND(OR($C24&lt;&gt;"",$D24&lt;&gt;""),$A24=1,$X$6="ДА"),IF(A24=1,IF(OR(AND(E24=1,'ОТВЕТЫ УЧАЩИХСЯ'!Q24=100),AND(E24=2,'ОТВЕТЫ УЧАЩИХСЯ'!Q24=1000)),1,IF('ОТВЕТЫ УЧАЩИХСЯ'!Q24="N",'ОТВЕТЫ УЧАЩИХСЯ'!Q24,0)),""),"")</f>
        <v>0</v>
      </c>
      <c r="S24" s="102">
        <f>IF(AND(OR($C24&lt;&gt;"",$D24&lt;&gt;""),$A24=1,$X$6="ДА"),IF($A24=1,IF(OR(AND($E24=1,'ОТВЕТЫ УЧАЩИХСЯ'!R24="3-2-65"),AND($E24=2,'ОТВЕТЫ УЧАЩИХСЯ'!R24="5262")),1,IF('ОТВЕТЫ УЧАЩИХСЯ'!R24="N",'ОТВЕТЫ УЧАЩИХСЯ'!R24,0)),""),"")</f>
        <v>0</v>
      </c>
      <c r="T24" s="102">
        <f>IF(AND(OR($C24&lt;&gt;"",$D24&lt;&gt;""),$A24=1,$X$6="ДА"),IF($A24=1,IF(OR(AND($E24=1,'ОТВЕТЫ УЧАЩИХСЯ'!S24="АНЯ"),AND($E24=2,'ОТВЕТЫ УЧАЩИХСЯ'!S24="МИША")),1,IF('ОТВЕТЫ УЧАЩИХСЯ'!S24="N",'ОТВЕТЫ УЧАЩИХСЯ'!S24,0)),""),"")</f>
        <v>0</v>
      </c>
      <c r="U24" s="102">
        <f>IF(AND(OR($C24&lt;&gt;"",$D24&lt;&gt;""),$A24=1,$X$6="ДА"),IF($A24=1,IF(OR(AND($E24=1,'ОТВЕТЫ УЧАЩИХСЯ'!T24="ЗФСОБМЛ"),AND($E24=2,'ОТВЕТЫ УЧАЩИХСЯ'!T24="ЁТПМЯКЖ")),1,IF('ОТВЕТЫ УЧАЩИХСЯ'!T24="N",'ОТВЕТЫ УЧАЩИХСЯ'!T24,0)),""),"")</f>
        <v>1</v>
      </c>
      <c r="V24" s="109">
        <f>IF(AND(OR($C24&lt;&gt;"",$D24&lt;&gt;""),$A24=1,$X$6="ДА"),IF($A24=1,IF(OR(AND($E24=1,'ОТВЕТЫ УЧАЩИХСЯ'!U24=92),AND($E24=2,'ОТВЕТЫ УЧАЩИХСЯ'!U24=70)),1,IF('ОТВЕТЫ УЧАЩИХСЯ'!U24="N",'ОТВЕТЫ УЧАЩИХСЯ'!U24,0)),""),"")</f>
        <v>0</v>
      </c>
      <c r="W24" s="307">
        <f t="shared" si="3"/>
        <v>9</v>
      </c>
      <c r="X24" s="317">
        <f t="shared" si="4"/>
        <v>0.52941176470588236</v>
      </c>
      <c r="Y24" s="164">
        <f t="shared" si="5"/>
        <v>6</v>
      </c>
      <c r="Z24" s="314">
        <f t="shared" si="11"/>
        <v>0.6</v>
      </c>
      <c r="AA24" s="164">
        <f t="shared" si="6"/>
        <v>3</v>
      </c>
      <c r="AB24" s="314">
        <f t="shared" si="12"/>
        <v>0.42857142857142855</v>
      </c>
      <c r="AC24" s="308" t="str">
        <f>IF(AND(OR($C24&lt;&gt;"",$D24&lt;&gt;""),$A24=1,$X$6="ДА"),(IF(Y24&lt;=6,"НИЗКИЙ",(IF(AND(AND(Y24&gt;=8,Y24&lt;=9),AA24&gt;=4),"ПОВЫШЕННЫЙ",(IF(AND(Y24=10,AA24&gt;=6),"ВЫСОКИЙ","БАЗОВЫЙ")))))),"")</f>
        <v>НИЗКИЙ</v>
      </c>
      <c r="AD24" s="304" t="e">
        <f t="shared" si="8"/>
        <v>#REF!</v>
      </c>
      <c r="AE24" s="229" t="e">
        <f t="shared" si="9"/>
        <v>#REF!</v>
      </c>
      <c r="AF24" s="228">
        <v>7</v>
      </c>
      <c r="AG24" s="323" t="e">
        <f t="shared" si="10"/>
        <v>#REF!</v>
      </c>
      <c r="AH24" s="6"/>
      <c r="AI24" s="6"/>
      <c r="AJ24" s="6"/>
      <c r="AK24" s="6"/>
      <c r="AL24" s="6"/>
      <c r="AM24" s="6"/>
    </row>
    <row r="25" spans="1:39" ht="12.75" customHeight="1" x14ac:dyDescent="0.2">
      <c r="A25" s="12">
        <f>IF('СПИСОК КЛАССА'!J25&gt;0,1,0)</f>
        <v>1</v>
      </c>
      <c r="B25" s="100">
        <v>6</v>
      </c>
      <c r="C25" s="101">
        <f>IF(NOT(ISBLANK('СПИСОК КЛАССА'!C25)),'СПИСОК КЛАССА'!C25,"")</f>
        <v>6</v>
      </c>
      <c r="D25" s="136" t="str">
        <f>IF(NOT(ISBLANK('СПИСОК КЛАССА'!D25)),IF($A25=1,'СПИСОК КЛАССА'!D25, "УЧЕНИК НЕ ВЫПОЛНЯЛ РАБОТУ"),"")</f>
        <v>ДЕМИН АНТОН</v>
      </c>
      <c r="E25" s="156">
        <f>IF($C25&lt;&gt;"",'СПИСОК КЛАССА'!J25,"")</f>
        <v>1</v>
      </c>
      <c r="F25" s="133">
        <f>IF(AND(OR($C25&lt;&gt;"",$D25&lt;&gt;""),$A25=1,$X$6="ДА"),(IF(A25=1,IF(OR(AND(E25=1,'ОТВЕТЫ УЧАЩИХСЯ'!E25=3),AND(E25=2,'ОТВЕТЫ УЧАЩИХСЯ'!E25=3)),1,IF('ОТВЕТЫ УЧАЩИХСЯ'!E25="N",'ОТВЕТЫ УЧАЩИХСЯ'!E25,0)),"")),"")</f>
        <v>1</v>
      </c>
      <c r="G25" s="158">
        <f>IF(AND(OR($C25&lt;&gt;"",$D25&lt;&gt;""),$A25=1,$X$6="ДА"),IF(A25=1,IF(OR(AND(E25=1,'ОТВЕТЫ УЧАЩИХСЯ'!F25=3),AND(E25=2,'ОТВЕТЫ УЧАЩИХСЯ'!F25=3)),1,(IF('ОТВЕТЫ УЧАЩИХСЯ'!F25="N",'ОТВЕТЫ УЧАЩИХСЯ'!F25,0))),""),"")</f>
        <v>1</v>
      </c>
      <c r="H25" s="102">
        <f>IF(AND(OR($C25&lt;&gt;"",$D25&lt;&gt;""),$A25=1,$X$6="ДА"),IF(A25=1,IF(OR(AND(E25=1,'ОТВЕТЫ УЧАЩИХСЯ'!G25=3),AND(E25=2,'ОТВЕТЫ УЧАЩИХСЯ'!G25=3)),1,IF('ОТВЕТЫ УЧАЩИХСЯ'!G25="N",'ОТВЕТЫ УЧАЩИХСЯ'!G25,0)),""),"")</f>
        <v>1</v>
      </c>
      <c r="I25" s="102">
        <f>IF(AND(OR($C25&lt;&gt;"",$D25&lt;&gt;""),$A25=1,$X$6="ДА"),IF(A25=1,IF(OR(AND(E25=1,'ОТВЕТЫ УЧАЩИХСЯ'!H25=2),AND(E25=2,'ОТВЕТЫ УЧАЩИХСЯ'!H25=2)),1,IF('ОТВЕТЫ УЧАЩИХСЯ'!H25="N",'ОТВЕТЫ УЧАЩИХСЯ'!H25,0)),""),"")</f>
        <v>1</v>
      </c>
      <c r="J25" s="102">
        <f>IF(AND(OR($C25&lt;&gt;"",$D25&lt;&gt;""),$A25=1,$X$6="ДА"),IF(A25=1,IF(OR(AND(E25=1,'ОТВЕТЫ УЧАЩИХСЯ'!I25=4),AND(E25=2,'ОТВЕТЫ УЧАЩИХСЯ'!I25=4)),1,IF('ОТВЕТЫ УЧАЩИХСЯ'!I25="N",'ОТВЕТЫ УЧАЩИХСЯ'!I25,0)),""),"")</f>
        <v>1</v>
      </c>
      <c r="K25" s="102">
        <f>IF(AND(OR($C25&lt;&gt;"",$D25&lt;&gt;""),$A25=1,$X$6="ДА"),IF(A25=1,IF(OR(AND(E25=1,'ОТВЕТЫ УЧАЩИХСЯ'!J25=1),AND(E25=2,'ОТВЕТЫ УЧАЩИХСЯ'!J25=2)),1,IF('ОТВЕТЫ УЧАЩИХСЯ'!J25="N",'ОТВЕТЫ УЧАЩИХСЯ'!J25,0)),""),"")</f>
        <v>1</v>
      </c>
      <c r="L25" s="109">
        <f>IF(AND(OR($C25&lt;&gt;"",$D25&lt;&gt;""),$A25=1,$X$6="ДА"),IF(A25=1,IF(OR(AND(E25=1,'ОТВЕТЫ УЧАЩИХСЯ'!K25=4),AND(E25=2,'ОТВЕТЫ УЧАЩИХСЯ'!K25=1)),1,IF('ОТВЕТЫ УЧАЩИХСЯ'!K25="N",'ОТВЕТЫ УЧАЩИХСЯ'!K25,0)),""),"")</f>
        <v>0</v>
      </c>
      <c r="M25" s="133">
        <f>IF(AND(OR($C25&lt;&gt;"",$D25&lt;&gt;""),$A25=1,$X$6="ДА"),IF(A25=1,IF(OR(AND(E25=1,'ОТВЕТЫ УЧАЩИХСЯ'!L25=35),AND(E25=2,'ОТВЕТЫ УЧАЩИХСЯ'!L25=38)),1,IF('ОТВЕТЫ УЧАЩИХСЯ'!L25="N",'ОТВЕТЫ УЧАЩИХСЯ'!L25,0)),""),"")</f>
        <v>1</v>
      </c>
      <c r="N25" s="102">
        <f>IF(AND(OR($C25&lt;&gt;"",$D25&lt;&gt;""),$A25=1,$X$6="ДА"),IF(A25=1,IF(OR(AND(E25=1,'ОТВЕТЫ УЧАЩИХСЯ'!M25=4),AND(E25=2,'ОТВЕТЫ УЧАЩИХСЯ'!M25=12)),1,IF('ОТВЕТЫ УЧАЩИХСЯ'!M25="N",'ОТВЕТЫ УЧАЩИХСЯ'!M25,0)),""),"")</f>
        <v>0</v>
      </c>
      <c r="O25" s="158">
        <f>IF(AND(OR($C25&lt;&gt;"",$D25&lt;&gt;""),$A25=1,$X$6="ДА"),IF(A25=1,IF(OR(AND(E25=1,'ОТВЕТЫ УЧАЩИХСЯ'!N25="ГИДА"),AND(E25=2,'ОТВЕТЫ УЧАЩИХСЯ'!N25="ЕИЗВ")),1,IF('ОТВЕТЫ УЧАЩИХСЯ'!N25="N",'ОТВЕТЫ УЧАЩИХСЯ'!N25,0)),""),"")</f>
        <v>1</v>
      </c>
      <c r="P25" s="102">
        <f>IF(AND(OR($C25&lt;&gt;"",$D25&lt;&gt;""),$A25=1,$X$6="ДА"),IF(A25=1,IF(OR(AND(E25=1,'ОТВЕТЫ УЧАЩИХСЯ'!O25=1),AND(E25=2,'ОТВЕТЫ УЧАЩИХСЯ'!O25=1)),1,IF('ОТВЕТЫ УЧАЩИХСЯ'!O25="N",'ОТВЕТЫ УЧАЩИХСЯ'!O25,0)),""),"")</f>
        <v>0</v>
      </c>
      <c r="Q25" s="102">
        <f>IF(AND(OR($C25&lt;&gt;"",$D25&lt;&gt;""),$A25=1,$X$6="ДА"),IF(A25=1,IF(OR(AND(E25=1,'ОТВЕТЫ УЧАЩИХСЯ'!P25=2134),AND(E25=2,'ОТВЕТЫ УЧАЩИХСЯ'!P25=2134)),1,IF('ОТВЕТЫ УЧАЩИХСЯ'!P25="N",'ОТВЕТЫ УЧАЩИХСЯ'!P25,0)),""),"")</f>
        <v>1</v>
      </c>
      <c r="R25" s="102">
        <f>IF(AND(OR($C25&lt;&gt;"",$D25&lt;&gt;""),$A25=1,$X$6="ДА"),IF(A25=1,IF(OR(AND(E25=1,'ОТВЕТЫ УЧАЩИХСЯ'!Q25=100),AND(E25=2,'ОТВЕТЫ УЧАЩИХСЯ'!Q25=1000)),1,IF('ОТВЕТЫ УЧАЩИХСЯ'!Q25="N",'ОТВЕТЫ УЧАЩИХСЯ'!Q25,0)),""),"")</f>
        <v>1</v>
      </c>
      <c r="S25" s="102">
        <f>IF(AND(OR($C25&lt;&gt;"",$D25&lt;&gt;""),$A25=1,$X$6="ДА"),IF($A25=1,IF(OR(AND($E25=1,'ОТВЕТЫ УЧАЩИХСЯ'!R25="3-2-65"),AND($E25=2,'ОТВЕТЫ УЧАЩИХСЯ'!R25="5262")),1,IF('ОТВЕТЫ УЧАЩИХСЯ'!R25="N",'ОТВЕТЫ УЧАЩИХСЯ'!R25,0)),""),"")</f>
        <v>0</v>
      </c>
      <c r="T25" s="102">
        <f>IF(AND(OR($C25&lt;&gt;"",$D25&lt;&gt;""),$A25=1,$X$6="ДА"),IF($A25=1,IF(OR(AND($E25=1,'ОТВЕТЫ УЧАЩИХСЯ'!S25="АНЯ"),AND($E25=2,'ОТВЕТЫ УЧАЩИХСЯ'!S25="МИША")),1,IF('ОТВЕТЫ УЧАЩИХСЯ'!S25="N",'ОТВЕТЫ УЧАЩИХСЯ'!S25,0)),""),"")</f>
        <v>0</v>
      </c>
      <c r="U25" s="102">
        <f>IF(AND(OR($C25&lt;&gt;"",$D25&lt;&gt;""),$A25=1,$X$6="ДА"),IF($A25=1,IF(OR(AND($E25=1,'ОТВЕТЫ УЧАЩИХСЯ'!T25="ЗФСОБМЛ"),AND($E25=2,'ОТВЕТЫ УЧАЩИХСЯ'!T25="ЁТПМЯКЖ")),1,IF('ОТВЕТЫ УЧАЩИХСЯ'!T25="N",'ОТВЕТЫ УЧАЩИХСЯ'!T25,0)),""),"")</f>
        <v>1</v>
      </c>
      <c r="V25" s="109">
        <f>IF(AND(OR($C25&lt;&gt;"",$D25&lt;&gt;""),$A25=1,$X$6="ДА"),IF($A25=1,IF(OR(AND($E25=1,'ОТВЕТЫ УЧАЩИХСЯ'!U25=92),AND($E25=2,'ОТВЕТЫ УЧАЩИХСЯ'!U25=70)),1,IF('ОТВЕТЫ УЧАЩИХСЯ'!U25="N",'ОТВЕТЫ УЧАЩИХСЯ'!U25,0)),""),"")</f>
        <v>1</v>
      </c>
      <c r="W25" s="307">
        <f t="shared" si="3"/>
        <v>12</v>
      </c>
      <c r="X25" s="317">
        <f t="shared" si="4"/>
        <v>0.70588235294117652</v>
      </c>
      <c r="Y25" s="164">
        <f t="shared" si="5"/>
        <v>8</v>
      </c>
      <c r="Z25" s="314">
        <f t="shared" si="11"/>
        <v>0.8</v>
      </c>
      <c r="AA25" s="164">
        <f t="shared" si="6"/>
        <v>4</v>
      </c>
      <c r="AB25" s="314">
        <f t="shared" si="12"/>
        <v>0.5714285714285714</v>
      </c>
      <c r="AC25" s="308" t="str">
        <f t="shared" ref="AC25:AC28" si="13">IF(AND(OR($C25&lt;&gt;"",$D25&lt;&gt;""),$A25=1,$X$6="ДА"),(IF(Y25&lt;=6,"НИЗКИЙ",(IF(AND(AND(Y25&gt;=8,Y25&lt;=9),AA25&gt;=4),"ПОВЫШЕННЫЙ",(IF(AND(Y25=10,AA25&gt;=6),"ВЫСОКИЙ","БАЗОВЫЙ")))))),"")</f>
        <v>ПОВЫШЕННЫЙ</v>
      </c>
      <c r="AD25" s="304" t="e">
        <f t="shared" si="8"/>
        <v>#REF!</v>
      </c>
      <c r="AE25" s="229" t="e">
        <f t="shared" si="9"/>
        <v>#REF!</v>
      </c>
      <c r="AF25" s="228">
        <v>7</v>
      </c>
      <c r="AG25" s="323" t="e">
        <f t="shared" si="10"/>
        <v>#REF!</v>
      </c>
      <c r="AH25" s="6"/>
      <c r="AI25" s="6"/>
      <c r="AJ25" s="6"/>
      <c r="AK25" s="6"/>
      <c r="AL25" s="6"/>
      <c r="AM25" s="6"/>
    </row>
    <row r="26" spans="1:39" ht="12.75" customHeight="1" x14ac:dyDescent="0.2">
      <c r="A26" s="12">
        <f>IF('СПИСОК КЛАССА'!J26&gt;0,1,0)</f>
        <v>1</v>
      </c>
      <c r="B26" s="100">
        <v>7</v>
      </c>
      <c r="C26" s="101">
        <f>IF(NOT(ISBLANK('СПИСОК КЛАССА'!C26)),'СПИСОК КЛАССА'!C26,"")</f>
        <v>7</v>
      </c>
      <c r="D26" s="136" t="str">
        <f>IF(NOT(ISBLANK('СПИСОК КЛАССА'!D26)),IF($A26=1,'СПИСОК КЛАССА'!D26, "УЧЕНИК НЕ ВЫПОЛНЯЛ РАБОТУ"),"")</f>
        <v>ДРОГИНА ЮЛИЯ</v>
      </c>
      <c r="E26" s="156">
        <f>IF($C26&lt;&gt;"",'СПИСОК КЛАССА'!J26,"")</f>
        <v>1</v>
      </c>
      <c r="F26" s="133">
        <f>IF(AND(OR($C26&lt;&gt;"",$D26&lt;&gt;""),$A26=1,$X$6="ДА"),(IF(A26=1,IF(OR(AND(E26=1,'ОТВЕТЫ УЧАЩИХСЯ'!E26=3),AND(E26=2,'ОТВЕТЫ УЧАЩИХСЯ'!E26=3)),1,IF('ОТВЕТЫ УЧАЩИХСЯ'!E26="N",'ОТВЕТЫ УЧАЩИХСЯ'!E26,0)),"")),"")</f>
        <v>0</v>
      </c>
      <c r="G26" s="158">
        <f>IF(AND(OR($C26&lt;&gt;"",$D26&lt;&gt;""),$A26=1,$X$6="ДА"),IF(A26=1,IF(OR(AND(E26=1,'ОТВЕТЫ УЧАЩИХСЯ'!F26=3),AND(E26=2,'ОТВЕТЫ УЧАЩИХСЯ'!F26=3)),1,(IF('ОТВЕТЫ УЧАЩИХСЯ'!F26="N",'ОТВЕТЫ УЧАЩИХСЯ'!F26,0))),""),"")</f>
        <v>1</v>
      </c>
      <c r="H26" s="102">
        <f>IF(AND(OR($C26&lt;&gt;"",$D26&lt;&gt;""),$A26=1,$X$6="ДА"),IF(A26=1,IF(OR(AND(E26=1,'ОТВЕТЫ УЧАЩИХСЯ'!G26=3),AND(E26=2,'ОТВЕТЫ УЧАЩИХСЯ'!G26=3)),1,IF('ОТВЕТЫ УЧАЩИХСЯ'!G26="N",'ОТВЕТЫ УЧАЩИХСЯ'!G26,0)),""),"")</f>
        <v>1</v>
      </c>
      <c r="I26" s="102">
        <f>IF(AND(OR($C26&lt;&gt;"",$D26&lt;&gt;""),$A26=1,$X$6="ДА"),IF(A26=1,IF(OR(AND(E26=1,'ОТВЕТЫ УЧАЩИХСЯ'!H26=2),AND(E26=2,'ОТВЕТЫ УЧАЩИХСЯ'!H26=2)),1,IF('ОТВЕТЫ УЧАЩИХСЯ'!H26="N",'ОТВЕТЫ УЧАЩИХСЯ'!H26,0)),""),"")</f>
        <v>1</v>
      </c>
      <c r="J26" s="102">
        <f>IF(AND(OR($C26&lt;&gt;"",$D26&lt;&gt;""),$A26=1,$X$6="ДА"),IF(A26=1,IF(OR(AND(E26=1,'ОТВЕТЫ УЧАЩИХСЯ'!I26=4),AND(E26=2,'ОТВЕТЫ УЧАЩИХСЯ'!I26=4)),1,IF('ОТВЕТЫ УЧАЩИХСЯ'!I26="N",'ОТВЕТЫ УЧАЩИХСЯ'!I26,0)),""),"")</f>
        <v>1</v>
      </c>
      <c r="K26" s="102">
        <f>IF(AND(OR($C26&lt;&gt;"",$D26&lt;&gt;""),$A26=1,$X$6="ДА"),IF(A26=1,IF(OR(AND(E26=1,'ОТВЕТЫ УЧАЩИХСЯ'!J26=1),AND(E26=2,'ОТВЕТЫ УЧАЩИХСЯ'!J26=2)),1,IF('ОТВЕТЫ УЧАЩИХСЯ'!J26="N",'ОТВЕТЫ УЧАЩИХСЯ'!J26,0)),""),"")</f>
        <v>1</v>
      </c>
      <c r="L26" s="109">
        <f>IF(AND(OR($C26&lt;&gt;"",$D26&lt;&gt;""),$A26=1,$X$6="ДА"),IF(A26=1,IF(OR(AND(E26=1,'ОТВЕТЫ УЧАЩИХСЯ'!K26=4),AND(E26=2,'ОТВЕТЫ УЧАЩИХСЯ'!K26=1)),1,IF('ОТВЕТЫ УЧАЩИХСЯ'!K26="N",'ОТВЕТЫ УЧАЩИХСЯ'!K26,0)),""),"")</f>
        <v>1</v>
      </c>
      <c r="M26" s="133">
        <f>IF(AND(OR($C26&lt;&gt;"",$D26&lt;&gt;""),$A26=1,$X$6="ДА"),IF(A26=1,IF(OR(AND(E26=1,'ОТВЕТЫ УЧАЩИХСЯ'!L26=35),AND(E26=2,'ОТВЕТЫ УЧАЩИХСЯ'!L26=38)),1,IF('ОТВЕТЫ УЧАЩИХСЯ'!L26="N",'ОТВЕТЫ УЧАЩИХСЯ'!L26,0)),""),"")</f>
        <v>0</v>
      </c>
      <c r="N26" s="102">
        <f>IF(AND(OR($C26&lt;&gt;"",$D26&lt;&gt;""),$A26=1,$X$6="ДА"),IF(A26=1,IF(OR(AND(E26=1,'ОТВЕТЫ УЧАЩИХСЯ'!M26=4),AND(E26=2,'ОТВЕТЫ УЧАЩИХСЯ'!M26=12)),1,IF('ОТВЕТЫ УЧАЩИХСЯ'!M26="N",'ОТВЕТЫ УЧАЩИХСЯ'!M26,0)),""),"")</f>
        <v>0</v>
      </c>
      <c r="O26" s="158">
        <f>IF(AND(OR($C26&lt;&gt;"",$D26&lt;&gt;""),$A26=1,$X$6="ДА"),IF(A26=1,IF(OR(AND(E26=1,'ОТВЕТЫ УЧАЩИХСЯ'!N26="ГИДА"),AND(E26=2,'ОТВЕТЫ УЧАЩИХСЯ'!N26="ЕИЗВ")),1,IF('ОТВЕТЫ УЧАЩИХСЯ'!N26="N",'ОТВЕТЫ УЧАЩИХСЯ'!N26,0)),""),"")</f>
        <v>1</v>
      </c>
      <c r="P26" s="102">
        <f>IF(AND(OR($C26&lt;&gt;"",$D26&lt;&gt;""),$A26=1,$X$6="ДА"),IF(A26=1,IF(OR(AND(E26=1,'ОТВЕТЫ УЧАЩИХСЯ'!O26=1),AND(E26=2,'ОТВЕТЫ УЧАЩИХСЯ'!O26=1)),1,IF('ОТВЕТЫ УЧАЩИХСЯ'!O26="N",'ОТВЕТЫ УЧАЩИХСЯ'!O26,0)),""),"")</f>
        <v>0</v>
      </c>
      <c r="Q26" s="102">
        <f>IF(AND(OR($C26&lt;&gt;"",$D26&lt;&gt;""),$A26=1,$X$6="ДА"),IF(A26=1,IF(OR(AND(E26=1,'ОТВЕТЫ УЧАЩИХСЯ'!P26=2134),AND(E26=2,'ОТВЕТЫ УЧАЩИХСЯ'!P26=2134)),1,IF('ОТВЕТЫ УЧАЩИХСЯ'!P26="N",'ОТВЕТЫ УЧАЩИХСЯ'!P26,0)),""),"")</f>
        <v>0</v>
      </c>
      <c r="R26" s="102">
        <f>IF(AND(OR($C26&lt;&gt;"",$D26&lt;&gt;""),$A26=1,$X$6="ДА"),IF(A26=1,IF(OR(AND(E26=1,'ОТВЕТЫ УЧАЩИХСЯ'!Q26=100),AND(E26=2,'ОТВЕТЫ УЧАЩИХСЯ'!Q26=1000)),1,IF('ОТВЕТЫ УЧАЩИХСЯ'!Q26="N",'ОТВЕТЫ УЧАЩИХСЯ'!Q26,0)),""),"")</f>
        <v>0</v>
      </c>
      <c r="S26" s="102">
        <f>IF(AND(OR($C26&lt;&gt;"",$D26&lt;&gt;""),$A26=1,$X$6="ДА"),IF($A26=1,IF(OR(AND($E26=1,'ОТВЕТЫ УЧАЩИХСЯ'!R26="3-2-65"),AND($E26=2,'ОТВЕТЫ УЧАЩИХСЯ'!R26="5262")),1,IF('ОТВЕТЫ УЧАЩИХСЯ'!R26="N",'ОТВЕТЫ УЧАЩИХСЯ'!R26,0)),""),"")</f>
        <v>0</v>
      </c>
      <c r="T26" s="102">
        <f>IF(AND(OR($C26&lt;&gt;"",$D26&lt;&gt;""),$A26=1,$X$6="ДА"),IF($A26=1,IF(OR(AND($E26=1,'ОТВЕТЫ УЧАЩИХСЯ'!S26="АНЯ"),AND($E26=2,'ОТВЕТЫ УЧАЩИХСЯ'!S26="МИША")),1,IF('ОТВЕТЫ УЧАЩИХСЯ'!S26="N",'ОТВЕТЫ УЧАЩИХСЯ'!S26,0)),""),"")</f>
        <v>1</v>
      </c>
      <c r="U26" s="102">
        <f>IF(AND(OR($C26&lt;&gt;"",$D26&lt;&gt;""),$A26=1,$X$6="ДА"),IF($A26=1,IF(OR(AND($E26=1,'ОТВЕТЫ УЧАЩИХСЯ'!T26="ЗФСОБМЛ"),AND($E26=2,'ОТВЕТЫ УЧАЩИХСЯ'!T26="ЁТПМЯКЖ")),1,IF('ОТВЕТЫ УЧАЩИХСЯ'!T26="N",'ОТВЕТЫ УЧАЩИХСЯ'!T26,0)),""),"")</f>
        <v>1</v>
      </c>
      <c r="V26" s="109">
        <f>IF(AND(OR($C26&lt;&gt;"",$D26&lt;&gt;""),$A26=1,$X$6="ДА"),IF($A26=1,IF(OR(AND($E26=1,'ОТВЕТЫ УЧАЩИХСЯ'!U26=92),AND($E26=2,'ОТВЕТЫ УЧАЩИХСЯ'!U26=70)),1,IF('ОТВЕТЫ УЧАЩИХСЯ'!U26="N",'ОТВЕТЫ УЧАЩИХСЯ'!U26,0)),""),"")</f>
        <v>1</v>
      </c>
      <c r="W26" s="307">
        <f t="shared" si="3"/>
        <v>10</v>
      </c>
      <c r="X26" s="317">
        <f t="shared" si="4"/>
        <v>0.58823529411764708</v>
      </c>
      <c r="Y26" s="164">
        <f t="shared" si="5"/>
        <v>6</v>
      </c>
      <c r="Z26" s="314">
        <f t="shared" si="11"/>
        <v>0.6</v>
      </c>
      <c r="AA26" s="164">
        <f t="shared" si="6"/>
        <v>3</v>
      </c>
      <c r="AB26" s="314">
        <f t="shared" si="12"/>
        <v>0.42857142857142855</v>
      </c>
      <c r="AC26" s="308" t="str">
        <f t="shared" si="13"/>
        <v>НИЗКИЙ</v>
      </c>
      <c r="AD26" s="304" t="e">
        <f t="shared" si="8"/>
        <v>#REF!</v>
      </c>
      <c r="AE26" s="229" t="e">
        <f t="shared" si="9"/>
        <v>#REF!</v>
      </c>
      <c r="AF26" s="228">
        <v>7</v>
      </c>
      <c r="AG26" s="323" t="e">
        <f t="shared" si="10"/>
        <v>#REF!</v>
      </c>
      <c r="AH26" s="6"/>
      <c r="AI26" s="6"/>
      <c r="AJ26" s="6"/>
      <c r="AK26" s="6"/>
      <c r="AL26" s="6"/>
      <c r="AM26" s="6"/>
    </row>
    <row r="27" spans="1:39" ht="12.75" customHeight="1" x14ac:dyDescent="0.2">
      <c r="A27" s="12">
        <f>IF('СПИСОК КЛАССА'!J27&gt;0,1,0)</f>
        <v>1</v>
      </c>
      <c r="B27" s="100">
        <v>8</v>
      </c>
      <c r="C27" s="101">
        <f>IF(NOT(ISBLANK('СПИСОК КЛАССА'!C27)),'СПИСОК КЛАССА'!C27,"")</f>
        <v>8</v>
      </c>
      <c r="D27" s="136" t="str">
        <f>IF(NOT(ISBLANK('СПИСОК КЛАССА'!D27)),IF($A27=1,'СПИСОК КЛАССА'!D27, "УЧЕНИК НЕ ВЫПОЛНЯЛ РАБОТУ"),"")</f>
        <v>ЗВИАДАДЗЕ НИНА</v>
      </c>
      <c r="E27" s="156">
        <f>IF($C27&lt;&gt;"",'СПИСОК КЛАССА'!J27,"")</f>
        <v>1</v>
      </c>
      <c r="F27" s="133">
        <f>IF(AND(OR($C27&lt;&gt;"",$D27&lt;&gt;""),$A27=1,$X$6="ДА"),(IF(A27=1,IF(OR(AND(E27=1,'ОТВЕТЫ УЧАЩИХСЯ'!E27=3),AND(E27=2,'ОТВЕТЫ УЧАЩИХСЯ'!E27=3)),1,IF('ОТВЕТЫ УЧАЩИХСЯ'!E27="N",'ОТВЕТЫ УЧАЩИХСЯ'!E27,0)),"")),"")</f>
        <v>1</v>
      </c>
      <c r="G27" s="158">
        <f>IF(AND(OR($C27&lt;&gt;"",$D27&lt;&gt;""),$A27=1,$X$6="ДА"),IF(A27=1,IF(OR(AND(E27=1,'ОТВЕТЫ УЧАЩИХСЯ'!F27=3),AND(E27=2,'ОТВЕТЫ УЧАЩИХСЯ'!F27=3)),1,(IF('ОТВЕТЫ УЧАЩИХСЯ'!F27="N",'ОТВЕТЫ УЧАЩИХСЯ'!F27,0))),""),"")</f>
        <v>1</v>
      </c>
      <c r="H27" s="102">
        <f>IF(AND(OR($C27&lt;&gt;"",$D27&lt;&gt;""),$A27=1,$X$6="ДА"),IF(A27=1,IF(OR(AND(E27=1,'ОТВЕТЫ УЧАЩИХСЯ'!G27=3),AND(E27=2,'ОТВЕТЫ УЧАЩИХСЯ'!G27=3)),1,IF('ОТВЕТЫ УЧАЩИХСЯ'!G27="N",'ОТВЕТЫ УЧАЩИХСЯ'!G27,0)),""),"")</f>
        <v>0</v>
      </c>
      <c r="I27" s="102">
        <f>IF(AND(OR($C27&lt;&gt;"",$D27&lt;&gt;""),$A27=1,$X$6="ДА"),IF(A27=1,IF(OR(AND(E27=1,'ОТВЕТЫ УЧАЩИХСЯ'!H27=2),AND(E27=2,'ОТВЕТЫ УЧАЩИХСЯ'!H27=2)),1,IF('ОТВЕТЫ УЧАЩИХСЯ'!H27="N",'ОТВЕТЫ УЧАЩИХСЯ'!H27,0)),""),"")</f>
        <v>1</v>
      </c>
      <c r="J27" s="102">
        <f>IF(AND(OR($C27&lt;&gt;"",$D27&lt;&gt;""),$A27=1,$X$6="ДА"),IF(A27=1,IF(OR(AND(E27=1,'ОТВЕТЫ УЧАЩИХСЯ'!I27=4),AND(E27=2,'ОТВЕТЫ УЧАЩИХСЯ'!I27=4)),1,IF('ОТВЕТЫ УЧАЩИХСЯ'!I27="N",'ОТВЕТЫ УЧАЩИХСЯ'!I27,0)),""),"")</f>
        <v>1</v>
      </c>
      <c r="K27" s="102">
        <f>IF(AND(OR($C27&lt;&gt;"",$D27&lt;&gt;""),$A27=1,$X$6="ДА"),IF(A27=1,IF(OR(AND(E27=1,'ОТВЕТЫ УЧАЩИХСЯ'!J27=1),AND(E27=2,'ОТВЕТЫ УЧАЩИХСЯ'!J27=2)),1,IF('ОТВЕТЫ УЧАЩИХСЯ'!J27="N",'ОТВЕТЫ УЧАЩИХСЯ'!J27,0)),""),"")</f>
        <v>1</v>
      </c>
      <c r="L27" s="109">
        <f>IF(AND(OR($C27&lt;&gt;"",$D27&lt;&gt;""),$A27=1,$X$6="ДА"),IF(A27=1,IF(OR(AND(E27=1,'ОТВЕТЫ УЧАЩИХСЯ'!K27=4),AND(E27=2,'ОТВЕТЫ УЧАЩИХСЯ'!K27=1)),1,IF('ОТВЕТЫ УЧАЩИХСЯ'!K27="N",'ОТВЕТЫ УЧАЩИХСЯ'!K27,0)),""),"")</f>
        <v>1</v>
      </c>
      <c r="M27" s="133">
        <f>IF(AND(OR($C27&lt;&gt;"",$D27&lt;&gt;""),$A27=1,$X$6="ДА"),IF(A27=1,IF(OR(AND(E27=1,'ОТВЕТЫ УЧАЩИХСЯ'!L27=35),AND(E27=2,'ОТВЕТЫ УЧАЩИХСЯ'!L27=38)),1,IF('ОТВЕТЫ УЧАЩИХСЯ'!L27="N",'ОТВЕТЫ УЧАЩИХСЯ'!L27,0)),""),"")</f>
        <v>1</v>
      </c>
      <c r="N27" s="102">
        <f>IF(AND(OR($C27&lt;&gt;"",$D27&lt;&gt;""),$A27=1,$X$6="ДА"),IF(A27=1,IF(OR(AND(E27=1,'ОТВЕТЫ УЧАЩИХСЯ'!M27=4),AND(E27=2,'ОТВЕТЫ УЧАЩИХСЯ'!M27=12)),1,IF('ОТВЕТЫ УЧАЩИХСЯ'!M27="N",'ОТВЕТЫ УЧАЩИХСЯ'!M27,0)),""),"")</f>
        <v>1</v>
      </c>
      <c r="O27" s="158">
        <f>IF(AND(OR($C27&lt;&gt;"",$D27&lt;&gt;""),$A27=1,$X$6="ДА"),IF(A27=1,IF(OR(AND(E27=1,'ОТВЕТЫ УЧАЩИХСЯ'!N27="ГИДА"),AND(E27=2,'ОТВЕТЫ УЧАЩИХСЯ'!N27="ЕИЗВ")),1,IF('ОТВЕТЫ УЧАЩИХСЯ'!N27="N",'ОТВЕТЫ УЧАЩИХСЯ'!N27,0)),""),"")</f>
        <v>1</v>
      </c>
      <c r="P27" s="102">
        <f>IF(AND(OR($C27&lt;&gt;"",$D27&lt;&gt;""),$A27=1,$X$6="ДА"),IF(A27=1,IF(OR(AND(E27=1,'ОТВЕТЫ УЧАЩИХСЯ'!O27=1),AND(E27=2,'ОТВЕТЫ УЧАЩИХСЯ'!O27=1)),1,IF('ОТВЕТЫ УЧАЩИХСЯ'!O27="N",'ОТВЕТЫ УЧАЩИХСЯ'!O27,0)),""),"")</f>
        <v>0</v>
      </c>
      <c r="Q27" s="102">
        <f>IF(AND(OR($C27&lt;&gt;"",$D27&lt;&gt;""),$A27=1,$X$6="ДА"),IF(A27=1,IF(OR(AND(E27=1,'ОТВЕТЫ УЧАЩИХСЯ'!P27=2134),AND(E27=2,'ОТВЕТЫ УЧАЩИХСЯ'!P27=2134)),1,IF('ОТВЕТЫ УЧАЩИХСЯ'!P27="N",'ОТВЕТЫ УЧАЩИХСЯ'!P27,0)),""),"")</f>
        <v>1</v>
      </c>
      <c r="R27" s="102">
        <f>IF(AND(OR($C27&lt;&gt;"",$D27&lt;&gt;""),$A27=1,$X$6="ДА"),IF(A27=1,IF(OR(AND(E27=1,'ОТВЕТЫ УЧАЩИХСЯ'!Q27=100),AND(E27=2,'ОТВЕТЫ УЧАЩИХСЯ'!Q27=1000)),1,IF('ОТВЕТЫ УЧАЩИХСЯ'!Q27="N",'ОТВЕТЫ УЧАЩИХСЯ'!Q27,0)),""),"")</f>
        <v>1</v>
      </c>
      <c r="S27" s="102">
        <f>IF(AND(OR($C27&lt;&gt;"",$D27&lt;&gt;""),$A27=1,$X$6="ДА"),IF($A27=1,IF(OR(AND($E27=1,'ОТВЕТЫ УЧАЩИХСЯ'!R27="3-2-65"),AND($E27=2,'ОТВЕТЫ УЧАЩИХСЯ'!R27="5262")),1,IF('ОТВЕТЫ УЧАЩИХСЯ'!R27="N",'ОТВЕТЫ УЧАЩИХСЯ'!R27,0)),""),"")</f>
        <v>0</v>
      </c>
      <c r="T27" s="102">
        <f>IF(AND(OR($C27&lt;&gt;"",$D27&lt;&gt;""),$A27=1,$X$6="ДА"),IF($A27=1,IF(OR(AND($E27=1,'ОТВЕТЫ УЧАЩИХСЯ'!S27="АНЯ"),AND($E27=2,'ОТВЕТЫ УЧАЩИХСЯ'!S27="МИША")),1,IF('ОТВЕТЫ УЧАЩИХСЯ'!S27="N",'ОТВЕТЫ УЧАЩИХСЯ'!S27,0)),""),"")</f>
        <v>0</v>
      </c>
      <c r="U27" s="102">
        <f>IF(AND(OR($C27&lt;&gt;"",$D27&lt;&gt;""),$A27=1,$X$6="ДА"),IF($A27=1,IF(OR(AND($E27=1,'ОТВЕТЫ УЧАЩИХСЯ'!T27="ЗФСОБМЛ"),AND($E27=2,'ОТВЕТЫ УЧАЩИХСЯ'!T27="ЁТПМЯКЖ")),1,IF('ОТВЕТЫ УЧАЩИХСЯ'!T27="N",'ОТВЕТЫ УЧАЩИХСЯ'!T27,0)),""),"")</f>
        <v>1</v>
      </c>
      <c r="V27" s="109">
        <f>IF(AND(OR($C27&lt;&gt;"",$D27&lt;&gt;""),$A27=1,$X$6="ДА"),IF($A27=1,IF(OR(AND($E27=1,'ОТВЕТЫ УЧАЩИХСЯ'!U27=92),AND($E27=2,'ОТВЕТЫ УЧАЩИХСЯ'!U27=70)),1,IF('ОТВЕТЫ УЧАЩИХСЯ'!U27="N",'ОТВЕТЫ УЧАЩИХСЯ'!U27,0)),""),"")</f>
        <v>1</v>
      </c>
      <c r="W27" s="307">
        <f t="shared" si="3"/>
        <v>13</v>
      </c>
      <c r="X27" s="317">
        <f t="shared" si="4"/>
        <v>0.76470588235294112</v>
      </c>
      <c r="Y27" s="164">
        <f t="shared" si="5"/>
        <v>8</v>
      </c>
      <c r="Z27" s="314">
        <f t="shared" si="11"/>
        <v>0.8</v>
      </c>
      <c r="AA27" s="164">
        <f t="shared" si="6"/>
        <v>5</v>
      </c>
      <c r="AB27" s="314">
        <f t="shared" si="12"/>
        <v>0.7142857142857143</v>
      </c>
      <c r="AC27" s="308" t="str">
        <f t="shared" si="13"/>
        <v>ПОВЫШЕННЫЙ</v>
      </c>
      <c r="AD27" s="304" t="e">
        <f t="shared" si="8"/>
        <v>#REF!</v>
      </c>
      <c r="AE27" s="229" t="e">
        <f t="shared" si="9"/>
        <v>#REF!</v>
      </c>
      <c r="AF27" s="228">
        <v>7</v>
      </c>
      <c r="AG27" s="323" t="e">
        <f t="shared" si="10"/>
        <v>#REF!</v>
      </c>
      <c r="AH27" s="6"/>
      <c r="AI27" s="6"/>
      <c r="AJ27" s="6"/>
      <c r="AK27" s="6"/>
      <c r="AL27" s="6"/>
      <c r="AM27" s="6"/>
    </row>
    <row r="28" spans="1:39" ht="12.75" customHeight="1" x14ac:dyDescent="0.2">
      <c r="A28" s="12">
        <f>IF('СПИСОК КЛАССА'!J28&gt;0,1,0)</f>
        <v>1</v>
      </c>
      <c r="B28" s="100">
        <v>9</v>
      </c>
      <c r="C28" s="101">
        <f>IF(NOT(ISBLANK('СПИСОК КЛАССА'!C28)),'СПИСОК КЛАССА'!C28,"")</f>
        <v>9</v>
      </c>
      <c r="D28" s="136" t="str">
        <f>IF(NOT(ISBLANK('СПИСОК КЛАССА'!D28)),IF($A28=1,'СПИСОК КЛАССА'!D28, "УЧЕНИК НЕ ВЫПОЛНЯЛ РАБОТУ"),"")</f>
        <v>КАРПИКОВА ДАРЬЯ</v>
      </c>
      <c r="E28" s="156">
        <f>IF($C28&lt;&gt;"",'СПИСОК КЛАССА'!J28,"")</f>
        <v>1</v>
      </c>
      <c r="F28" s="133">
        <f>IF(AND(OR($C28&lt;&gt;"",$D28&lt;&gt;""),$A28=1,$X$6="ДА"),(IF(A28=1,IF(OR(AND(E28=1,'ОТВЕТЫ УЧАЩИХСЯ'!E28=3),AND(E28=2,'ОТВЕТЫ УЧАЩИХСЯ'!E28=3)),1,IF('ОТВЕТЫ УЧАЩИХСЯ'!E28="N",'ОТВЕТЫ УЧАЩИХСЯ'!E28,0)),"")),"")</f>
        <v>1</v>
      </c>
      <c r="G28" s="158">
        <f>IF(AND(OR($C28&lt;&gt;"",$D28&lt;&gt;""),$A28=1,$X$6="ДА"),IF(A28=1,IF(OR(AND(E28=1,'ОТВЕТЫ УЧАЩИХСЯ'!F28=3),AND(E28=2,'ОТВЕТЫ УЧАЩИХСЯ'!F28=3)),1,(IF('ОТВЕТЫ УЧАЩИХСЯ'!F28="N",'ОТВЕТЫ УЧАЩИХСЯ'!F28,0))),""),"")</f>
        <v>1</v>
      </c>
      <c r="H28" s="102">
        <f>IF(AND(OR($C28&lt;&gt;"",$D28&lt;&gt;""),$A28=1,$X$6="ДА"),IF(A28=1,IF(OR(AND(E28=1,'ОТВЕТЫ УЧАЩИХСЯ'!G28=3),AND(E28=2,'ОТВЕТЫ УЧАЩИХСЯ'!G28=3)),1,IF('ОТВЕТЫ УЧАЩИХСЯ'!G28="N",'ОТВЕТЫ УЧАЩИХСЯ'!G28,0)),""),"")</f>
        <v>1</v>
      </c>
      <c r="I28" s="102">
        <f>IF(AND(OR($C28&lt;&gt;"",$D28&lt;&gt;""),$A28=1,$X$6="ДА"),IF(A28=1,IF(OR(AND(E28=1,'ОТВЕТЫ УЧАЩИХСЯ'!H28=2),AND(E28=2,'ОТВЕТЫ УЧАЩИХСЯ'!H28=2)),1,IF('ОТВЕТЫ УЧАЩИХСЯ'!H28="N",'ОТВЕТЫ УЧАЩИХСЯ'!H28,0)),""),"")</f>
        <v>1</v>
      </c>
      <c r="J28" s="102">
        <f>IF(AND(OR($C28&lt;&gt;"",$D28&lt;&gt;""),$A28=1,$X$6="ДА"),IF(A28=1,IF(OR(AND(E28=1,'ОТВЕТЫ УЧАЩИХСЯ'!I28=4),AND(E28=2,'ОТВЕТЫ УЧАЩИХСЯ'!I28=4)),1,IF('ОТВЕТЫ УЧАЩИХСЯ'!I28="N",'ОТВЕТЫ УЧАЩИХСЯ'!I28,0)),""),"")</f>
        <v>1</v>
      </c>
      <c r="K28" s="102">
        <f>IF(AND(OR($C28&lt;&gt;"",$D28&lt;&gt;""),$A28=1,$X$6="ДА"),IF(A28=1,IF(OR(AND(E28=1,'ОТВЕТЫ УЧАЩИХСЯ'!J28=1),AND(E28=2,'ОТВЕТЫ УЧАЩИХСЯ'!J28=2)),1,IF('ОТВЕТЫ УЧАЩИХСЯ'!J28="N",'ОТВЕТЫ УЧАЩИХСЯ'!J28,0)),""),"")</f>
        <v>1</v>
      </c>
      <c r="L28" s="109">
        <f>IF(AND(OR($C28&lt;&gt;"",$D28&lt;&gt;""),$A28=1,$X$6="ДА"),IF(A28=1,IF(OR(AND(E28=1,'ОТВЕТЫ УЧАЩИХСЯ'!K28=4),AND(E28=2,'ОТВЕТЫ УЧАЩИХСЯ'!K28=1)),1,IF('ОТВЕТЫ УЧАЩИХСЯ'!K28="N",'ОТВЕТЫ УЧАЩИХСЯ'!K28,0)),""),"")</f>
        <v>1</v>
      </c>
      <c r="M28" s="133">
        <f>IF(AND(OR($C28&lt;&gt;"",$D28&lt;&gt;""),$A28=1,$X$6="ДА"),IF(A28=1,IF(OR(AND(E28=1,'ОТВЕТЫ УЧАЩИХСЯ'!L28=35),AND(E28=2,'ОТВЕТЫ УЧАЩИХСЯ'!L28=38)),1,IF('ОТВЕТЫ УЧАЩИХСЯ'!L28="N",'ОТВЕТЫ УЧАЩИХСЯ'!L28,0)),""),"")</f>
        <v>1</v>
      </c>
      <c r="N28" s="102">
        <f>IF(AND(OR($C28&lt;&gt;"",$D28&lt;&gt;""),$A28=1,$X$6="ДА"),IF(A28=1,IF(OR(AND(E28=1,'ОТВЕТЫ УЧАЩИХСЯ'!M28=4),AND(E28=2,'ОТВЕТЫ УЧАЩИХСЯ'!M28=12)),1,IF('ОТВЕТЫ УЧАЩИХСЯ'!M28="N",'ОТВЕТЫ УЧАЩИХСЯ'!M28,0)),""),"")</f>
        <v>1</v>
      </c>
      <c r="O28" s="158">
        <f>IF(AND(OR($C28&lt;&gt;"",$D28&lt;&gt;""),$A28=1,$X$6="ДА"),IF(A28=1,IF(OR(AND(E28=1,'ОТВЕТЫ УЧАЩИХСЯ'!N28="ГИДА"),AND(E28=2,'ОТВЕТЫ УЧАЩИХСЯ'!N28="ЕИЗВ")),1,IF('ОТВЕТЫ УЧАЩИХСЯ'!N28="N",'ОТВЕТЫ УЧАЩИХСЯ'!N28,0)),""),"")</f>
        <v>1</v>
      </c>
      <c r="P28" s="102">
        <f>IF(AND(OR($C28&lt;&gt;"",$D28&lt;&gt;""),$A28=1,$X$6="ДА"),IF(A28=1,IF(OR(AND(E28=1,'ОТВЕТЫ УЧАЩИХСЯ'!O28=1),AND(E28=2,'ОТВЕТЫ УЧАЩИХСЯ'!O28=1)),1,IF('ОТВЕТЫ УЧАЩИХСЯ'!O28="N",'ОТВЕТЫ УЧАЩИХСЯ'!O28,0)),""),"")</f>
        <v>1</v>
      </c>
      <c r="Q28" s="102">
        <f>IF(AND(OR($C28&lt;&gt;"",$D28&lt;&gt;""),$A28=1,$X$6="ДА"),IF(A28=1,IF(OR(AND(E28=1,'ОТВЕТЫ УЧАЩИХСЯ'!P28=2134),AND(E28=2,'ОТВЕТЫ УЧАЩИХСЯ'!P28=2134)),1,IF('ОТВЕТЫ УЧАЩИХСЯ'!P28="N",'ОТВЕТЫ УЧАЩИХСЯ'!P28,0)),""),"")</f>
        <v>1</v>
      </c>
      <c r="R28" s="102">
        <f>IF(AND(OR($C28&lt;&gt;"",$D28&lt;&gt;""),$A28=1,$X$6="ДА"),IF(A28=1,IF(OR(AND(E28=1,'ОТВЕТЫ УЧАЩИХСЯ'!Q28=100),AND(E28=2,'ОТВЕТЫ УЧАЩИХСЯ'!Q28=1000)),1,IF('ОТВЕТЫ УЧАЩИХСЯ'!Q28="N",'ОТВЕТЫ УЧАЩИХСЯ'!Q28,0)),""),"")</f>
        <v>1</v>
      </c>
      <c r="S28" s="102">
        <f>IF(AND(OR($C28&lt;&gt;"",$D28&lt;&gt;""),$A28=1,$X$6="ДА"),IF($A28=1,IF(OR(AND($E28=1,'ОТВЕТЫ УЧАЩИХСЯ'!R28="3-2-65"),AND($E28=2,'ОТВЕТЫ УЧАЩИХСЯ'!R28="5262")),1,IF('ОТВЕТЫ УЧАЩИХСЯ'!R28="N",'ОТВЕТЫ УЧАЩИХСЯ'!R28,0)),""),"")</f>
        <v>0</v>
      </c>
      <c r="T28" s="102">
        <f>IF(AND(OR($C28&lt;&gt;"",$D28&lt;&gt;""),$A28=1,$X$6="ДА"),IF($A28=1,IF(OR(AND($E28=1,'ОТВЕТЫ УЧАЩИХСЯ'!S28="АНЯ"),AND($E28=2,'ОТВЕТЫ УЧАЩИХСЯ'!S28="МИША")),1,IF('ОТВЕТЫ УЧАЩИХСЯ'!S28="N",'ОТВЕТЫ УЧАЩИХСЯ'!S28,0)),""),"")</f>
        <v>1</v>
      </c>
      <c r="U28" s="102">
        <f>IF(AND(OR($C28&lt;&gt;"",$D28&lt;&gt;""),$A28=1,$X$6="ДА"),IF($A28=1,IF(OR(AND($E28=1,'ОТВЕТЫ УЧАЩИХСЯ'!T28="ЗФСОБМЛ"),AND($E28=2,'ОТВЕТЫ УЧАЩИХСЯ'!T28="ЁТПМЯКЖ")),1,IF('ОТВЕТЫ УЧАЩИХСЯ'!T28="N",'ОТВЕТЫ УЧАЩИХСЯ'!T28,0)),""),"")</f>
        <v>1</v>
      </c>
      <c r="V28" s="109">
        <f>IF(AND(OR($C28&lt;&gt;"",$D28&lt;&gt;""),$A28=1,$X$6="ДА"),IF($A28=1,IF(OR(AND($E28=1,'ОТВЕТЫ УЧАЩИХСЯ'!U28=92),AND($E28=2,'ОТВЕТЫ УЧАЩИХСЯ'!U28=70)),1,IF('ОТВЕТЫ УЧАЩИХСЯ'!U28="N",'ОТВЕТЫ УЧАЩИХСЯ'!U28,0)),""),"")</f>
        <v>1</v>
      </c>
      <c r="W28" s="307">
        <f t="shared" si="3"/>
        <v>16</v>
      </c>
      <c r="X28" s="317">
        <f t="shared" si="4"/>
        <v>0.94117647058823528</v>
      </c>
      <c r="Y28" s="164">
        <f t="shared" si="5"/>
        <v>10</v>
      </c>
      <c r="Z28" s="314">
        <f t="shared" si="11"/>
        <v>1</v>
      </c>
      <c r="AA28" s="164">
        <f t="shared" si="6"/>
        <v>6</v>
      </c>
      <c r="AB28" s="314">
        <f t="shared" si="12"/>
        <v>0.8571428571428571</v>
      </c>
      <c r="AC28" s="308" t="str">
        <f t="shared" si="13"/>
        <v>ВЫСОКИЙ</v>
      </c>
      <c r="AD28" s="304" t="e">
        <f t="shared" si="8"/>
        <v>#REF!</v>
      </c>
      <c r="AE28" s="229" t="e">
        <f t="shared" si="9"/>
        <v>#REF!</v>
      </c>
      <c r="AF28" s="228">
        <v>7</v>
      </c>
      <c r="AG28" s="323" t="e">
        <f t="shared" si="10"/>
        <v>#REF!</v>
      </c>
      <c r="AH28" s="6"/>
      <c r="AI28" s="6"/>
      <c r="AJ28" s="6"/>
      <c r="AK28" s="6"/>
      <c r="AL28" s="6"/>
      <c r="AM28" s="6"/>
    </row>
    <row r="29" spans="1:39" ht="12.75" customHeight="1" x14ac:dyDescent="0.2">
      <c r="A29" s="12">
        <f>IF('СПИСОК КЛАССА'!J29&gt;0,1,0)</f>
        <v>1</v>
      </c>
      <c r="B29" s="100">
        <v>10</v>
      </c>
      <c r="C29" s="101">
        <f>IF(NOT(ISBLANK('СПИСОК КЛАССА'!C29)),'СПИСОК КЛАССА'!C29,"")</f>
        <v>10</v>
      </c>
      <c r="D29" s="136" t="str">
        <f>IF(NOT(ISBLANK('СПИСОК КЛАССА'!D29)),IF($A29=1,'СПИСОК КЛАССА'!D29, "УЧЕНИК НЕ ВЫПОЛНЯЛ РАБОТУ"),"")</f>
        <v>ЛУЗКАРЕВА НАТАЛЬЯ</v>
      </c>
      <c r="E29" s="156">
        <f>IF($C29&lt;&gt;"",'СПИСОК КЛАССА'!J29,"")</f>
        <v>1</v>
      </c>
      <c r="F29" s="133">
        <f>IF(AND(OR($C29&lt;&gt;"",$D29&lt;&gt;""),$A29=1,$X$6="ДА"),(IF(A29=1,IF(OR(AND(E29=1,'ОТВЕТЫ УЧАЩИХСЯ'!E29=3),AND(E29=2,'ОТВЕТЫ УЧАЩИХСЯ'!E29=3)),1,IF('ОТВЕТЫ УЧАЩИХСЯ'!E29="N",'ОТВЕТЫ УЧАЩИХСЯ'!E29,0)),"")),"")</f>
        <v>1</v>
      </c>
      <c r="G29" s="158">
        <f>IF(AND(OR($C29&lt;&gt;"",$D29&lt;&gt;""),$A29=1,$X$6="ДА"),IF(A29=1,IF(OR(AND(E29=1,'ОТВЕТЫ УЧАЩИХСЯ'!F29=3),AND(E29=2,'ОТВЕТЫ УЧАЩИХСЯ'!F29=3)),1,(IF('ОТВЕТЫ УЧАЩИХСЯ'!F29="N",'ОТВЕТЫ УЧАЩИХСЯ'!F29,0))),""),"")</f>
        <v>0</v>
      </c>
      <c r="H29" s="102">
        <f>IF(AND(OR($C29&lt;&gt;"",$D29&lt;&gt;""),$A29=1,$X$6="ДА"),IF(A29=1,IF(OR(AND(E29=1,'ОТВЕТЫ УЧАЩИХСЯ'!G29=3),AND(E29=2,'ОТВЕТЫ УЧАЩИХСЯ'!G29=3)),1,IF('ОТВЕТЫ УЧАЩИХСЯ'!G29="N",'ОТВЕТЫ УЧАЩИХСЯ'!G29,0)),""),"")</f>
        <v>0</v>
      </c>
      <c r="I29" s="102">
        <f>IF(AND(OR($C29&lt;&gt;"",$D29&lt;&gt;""),$A29=1,$X$6="ДА"),IF(A29=1,IF(OR(AND(E29=1,'ОТВЕТЫ УЧАЩИХСЯ'!H29=2),AND(E29=2,'ОТВЕТЫ УЧАЩИХСЯ'!H29=2)),1,IF('ОТВЕТЫ УЧАЩИХСЯ'!H29="N",'ОТВЕТЫ УЧАЩИХСЯ'!H29,0)),""),"")</f>
        <v>1</v>
      </c>
      <c r="J29" s="102">
        <f>IF(AND(OR($C29&lt;&gt;"",$D29&lt;&gt;""),$A29=1,$X$6="ДА"),IF(A29=1,IF(OR(AND(E29=1,'ОТВЕТЫ УЧАЩИХСЯ'!I29=4),AND(E29=2,'ОТВЕТЫ УЧАЩИХСЯ'!I29=4)),1,IF('ОТВЕТЫ УЧАЩИХСЯ'!I29="N",'ОТВЕТЫ УЧАЩИХСЯ'!I29,0)),""),"")</f>
        <v>1</v>
      </c>
      <c r="K29" s="102">
        <f>IF(AND(OR($C29&lt;&gt;"",$D29&lt;&gt;""),$A29=1,$X$6="ДА"),IF(A29=1,IF(OR(AND(E29=1,'ОТВЕТЫ УЧАЩИХСЯ'!J29=1),AND(E29=2,'ОТВЕТЫ УЧАЩИХСЯ'!J29=2)),1,IF('ОТВЕТЫ УЧАЩИХСЯ'!J29="N",'ОТВЕТЫ УЧАЩИХСЯ'!J29,0)),""),"")</f>
        <v>0</v>
      </c>
      <c r="L29" s="109">
        <f>IF(AND(OR($C29&lt;&gt;"",$D29&lt;&gt;""),$A29=1,$X$6="ДА"),IF(A29=1,IF(OR(AND(E29=1,'ОТВЕТЫ УЧАЩИХСЯ'!K29=4),AND(E29=2,'ОТВЕТЫ УЧАЩИХСЯ'!K29=1)),1,IF('ОТВЕТЫ УЧАЩИХСЯ'!K29="N",'ОТВЕТЫ УЧАЩИХСЯ'!K29,0)),""),"")</f>
        <v>1</v>
      </c>
      <c r="M29" s="133">
        <f>IF(AND(OR($C29&lt;&gt;"",$D29&lt;&gt;""),$A29=1,$X$6="ДА"),IF(A29=1,IF(OR(AND(E29=1,'ОТВЕТЫ УЧАЩИХСЯ'!L29=35),AND(E29=2,'ОТВЕТЫ УЧАЩИХСЯ'!L29=38)),1,IF('ОТВЕТЫ УЧАЩИХСЯ'!L29="N",'ОТВЕТЫ УЧАЩИХСЯ'!L29,0)),""),"")</f>
        <v>1</v>
      </c>
      <c r="N29" s="102">
        <f>IF(AND(OR($C29&lt;&gt;"",$D29&lt;&gt;""),$A29=1,$X$6="ДА"),IF(A29=1,IF(OR(AND(E29=1,'ОТВЕТЫ УЧАЩИХСЯ'!M29=4),AND(E29=2,'ОТВЕТЫ УЧАЩИХСЯ'!M29=12)),1,IF('ОТВЕТЫ УЧАЩИХСЯ'!M29="N",'ОТВЕТЫ УЧАЩИХСЯ'!M29,0)),""),"")</f>
        <v>1</v>
      </c>
      <c r="O29" s="158">
        <f>IF(AND(OR($C29&lt;&gt;"",$D29&lt;&gt;""),$A29=1,$X$6="ДА"),IF(A29=1,IF(OR(AND(E29=1,'ОТВЕТЫ УЧАЩИХСЯ'!N29="ГИДА"),AND(E29=2,'ОТВЕТЫ УЧАЩИХСЯ'!N29="ЕИЗВ")),1,IF('ОТВЕТЫ УЧАЩИХСЯ'!N29="N",'ОТВЕТЫ УЧАЩИХСЯ'!N29,0)),""),"")</f>
        <v>1</v>
      </c>
      <c r="P29" s="102">
        <f>IF(AND(OR($C29&lt;&gt;"",$D29&lt;&gt;""),$A29=1,$X$6="ДА"),IF(A29=1,IF(OR(AND(E29=1,'ОТВЕТЫ УЧАЩИХСЯ'!O29=1),AND(E29=2,'ОТВЕТЫ УЧАЩИХСЯ'!O29=1)),1,IF('ОТВЕТЫ УЧАЩИХСЯ'!O29="N",'ОТВЕТЫ УЧАЩИХСЯ'!O29,0)),""),"")</f>
        <v>1</v>
      </c>
      <c r="Q29" s="102">
        <f>IF(AND(OR($C29&lt;&gt;"",$D29&lt;&gt;""),$A29=1,$X$6="ДА"),IF(A29=1,IF(OR(AND(E29=1,'ОТВЕТЫ УЧАЩИХСЯ'!P29=2134),AND(E29=2,'ОТВЕТЫ УЧАЩИХСЯ'!P29=2134)),1,IF('ОТВЕТЫ УЧАЩИХСЯ'!P29="N",'ОТВЕТЫ УЧАЩИХСЯ'!P29,0)),""),"")</f>
        <v>1</v>
      </c>
      <c r="R29" s="102">
        <f>IF(AND(OR($C29&lt;&gt;"",$D29&lt;&gt;""),$A29=1,$X$6="ДА"),IF(A29=1,IF(OR(AND(E29=1,'ОТВЕТЫ УЧАЩИХСЯ'!Q29=100),AND(E29=2,'ОТВЕТЫ УЧАЩИХСЯ'!Q29=1000)),1,IF('ОТВЕТЫ УЧАЩИХСЯ'!Q29="N",'ОТВЕТЫ УЧАЩИХСЯ'!Q29,0)),""),"")</f>
        <v>1</v>
      </c>
      <c r="S29" s="102">
        <f>IF(AND(OR($C29&lt;&gt;"",$D29&lt;&gt;""),$A29=1,$X$6="ДА"),IF($A29=1,IF(OR(AND($E29=1,'ОТВЕТЫ УЧАЩИХСЯ'!R29="3-2-65"),AND($E29=2,'ОТВЕТЫ УЧАЩИХСЯ'!R29="5262")),1,IF('ОТВЕТЫ УЧАЩИХСЯ'!R29="N",'ОТВЕТЫ УЧАЩИХСЯ'!R29,0)),""),"")</f>
        <v>0</v>
      </c>
      <c r="T29" s="102">
        <f>IF(AND(OR($C29&lt;&gt;"",$D29&lt;&gt;""),$A29=1,$X$6="ДА"),IF($A29=1,IF(OR(AND($E29=1,'ОТВЕТЫ УЧАЩИХСЯ'!S29="АНЯ"),AND($E29=2,'ОТВЕТЫ УЧАЩИХСЯ'!S29="МИША")),1,IF('ОТВЕТЫ УЧАЩИХСЯ'!S29="N",'ОТВЕТЫ УЧАЩИХСЯ'!S29,0)),""),"")</f>
        <v>0</v>
      </c>
      <c r="U29" s="102">
        <f>IF(AND(OR($C29&lt;&gt;"",$D29&lt;&gt;""),$A29=1,$X$6="ДА"),IF($A29=1,IF(OR(AND($E29=1,'ОТВЕТЫ УЧАЩИХСЯ'!T29="ЗФСОБМЛ"),AND($E29=2,'ОТВЕТЫ УЧАЩИХСЯ'!T29="ЁТПМЯКЖ")),1,IF('ОТВЕТЫ УЧАЩИХСЯ'!T29="N",'ОТВЕТЫ УЧАЩИХСЯ'!T29,0)),""),"")</f>
        <v>1</v>
      </c>
      <c r="V29" s="109">
        <f>IF(AND(OR($C29&lt;&gt;"",$D29&lt;&gt;""),$A29=1,$X$6="ДА"),IF($A29=1,IF(OR(AND($E29=1,'ОТВЕТЫ УЧАЩИХСЯ'!U29=92),AND($E29=2,'ОТВЕТЫ УЧАЩИХСЯ'!U29=70)),1,IF('ОТВЕТЫ УЧАЩИХСЯ'!U29="N",'ОТВЕТЫ УЧАЩИХСЯ'!U29,0)),""),"")</f>
        <v>1</v>
      </c>
      <c r="W29" s="307">
        <f t="shared" si="3"/>
        <v>12</v>
      </c>
      <c r="X29" s="317">
        <f t="shared" si="4"/>
        <v>0.70588235294117652</v>
      </c>
      <c r="Y29" s="164">
        <f t="shared" si="5"/>
        <v>7</v>
      </c>
      <c r="Z29" s="314">
        <f t="shared" si="11"/>
        <v>0.7</v>
      </c>
      <c r="AA29" s="164">
        <f t="shared" si="6"/>
        <v>5</v>
      </c>
      <c r="AB29" s="314">
        <f t="shared" si="12"/>
        <v>0.7142857142857143</v>
      </c>
      <c r="AC29" s="308" t="str">
        <f>IF(AND(OR($C29&lt;&gt;"",$D29&lt;&gt;""),$A29=1,$X$6="ДА"),(IF(Y29&lt;=6,"НИЗКИЙ",(IF(AND(AND(Y29&gt;=8,Y29&lt;=9),AA29&gt;=4),"ПОВЫШЕННЫЙ",(IF(AND(Y29=10,AA29&gt;=6),"ВЫСОКИЙ","БАЗОВЫЙ")))))),"")</f>
        <v>БАЗОВЫЙ</v>
      </c>
      <c r="AD29" s="304" t="e">
        <f t="shared" si="8"/>
        <v>#REF!</v>
      </c>
      <c r="AE29" s="229" t="e">
        <f t="shared" si="9"/>
        <v>#REF!</v>
      </c>
      <c r="AF29" s="228">
        <v>7</v>
      </c>
      <c r="AG29" s="323" t="e">
        <f t="shared" si="10"/>
        <v>#REF!</v>
      </c>
      <c r="AH29" s="6"/>
      <c r="AI29" s="6"/>
      <c r="AJ29" s="6"/>
      <c r="AK29" s="6"/>
      <c r="AL29" s="6"/>
      <c r="AM29" s="6"/>
    </row>
    <row r="30" spans="1:39" ht="12.75" customHeight="1" x14ac:dyDescent="0.2">
      <c r="A30" s="12">
        <f>IF('СПИСОК КЛАССА'!J30&gt;0,1,0)</f>
        <v>1</v>
      </c>
      <c r="B30" s="100">
        <v>11</v>
      </c>
      <c r="C30" s="101">
        <f>IF(NOT(ISBLANK('СПИСОК КЛАССА'!C30)),'СПИСОК КЛАССА'!C30,"")</f>
        <v>11</v>
      </c>
      <c r="D30" s="136" t="str">
        <f>IF(NOT(ISBLANK('СПИСОК КЛАССА'!D30)),IF($A30=1,'СПИСОК КЛАССА'!D30, "УЧЕНИК НЕ ВЫПОЛНЯЛ РАБОТУ"),"")</f>
        <v>ПАРШИН ВЛАДИСЛАВ</v>
      </c>
      <c r="E30" s="156">
        <f>IF($C30&lt;&gt;"",'СПИСОК КЛАССА'!J30,"")</f>
        <v>2</v>
      </c>
      <c r="F30" s="133">
        <f>IF(AND(OR($C30&lt;&gt;"",$D30&lt;&gt;""),$A30=1,$X$6="ДА"),(IF(A30=1,IF(OR(AND(E30=1,'ОТВЕТЫ УЧАЩИХСЯ'!E30=3),AND(E30=2,'ОТВЕТЫ УЧАЩИХСЯ'!E30=3)),1,IF('ОТВЕТЫ УЧАЩИХСЯ'!E30="N",'ОТВЕТЫ УЧАЩИХСЯ'!E30,0)),"")),"")</f>
        <v>1</v>
      </c>
      <c r="G30" s="158">
        <f>IF(AND(OR($C30&lt;&gt;"",$D30&lt;&gt;""),$A30=1,$X$6="ДА"),IF(A30=1,IF(OR(AND(E30=1,'ОТВЕТЫ УЧАЩИХСЯ'!F30=3),AND(E30=2,'ОТВЕТЫ УЧАЩИХСЯ'!F30=3)),1,(IF('ОТВЕТЫ УЧАЩИХСЯ'!F30="N",'ОТВЕТЫ УЧАЩИХСЯ'!F30,0))),""),"")</f>
        <v>1</v>
      </c>
      <c r="H30" s="102">
        <f>IF(AND(OR($C30&lt;&gt;"",$D30&lt;&gt;""),$A30=1,$X$6="ДА"),IF(A30=1,IF(OR(AND(E30=1,'ОТВЕТЫ УЧАЩИХСЯ'!G30=3),AND(E30=2,'ОТВЕТЫ УЧАЩИХСЯ'!G30=3)),1,IF('ОТВЕТЫ УЧАЩИХСЯ'!G30="N",'ОТВЕТЫ УЧАЩИХСЯ'!G30,0)),""),"")</f>
        <v>1</v>
      </c>
      <c r="I30" s="102">
        <f>IF(AND(OR($C30&lt;&gt;"",$D30&lt;&gt;""),$A30=1,$X$6="ДА"),IF(A30=1,IF(OR(AND(E30=1,'ОТВЕТЫ УЧАЩИХСЯ'!H30=2),AND(E30=2,'ОТВЕТЫ УЧАЩИХСЯ'!H30=2)),1,IF('ОТВЕТЫ УЧАЩИХСЯ'!H30="N",'ОТВЕТЫ УЧАЩИХСЯ'!H30,0)),""),"")</f>
        <v>1</v>
      </c>
      <c r="J30" s="102">
        <f>IF(AND(OR($C30&lt;&gt;"",$D30&lt;&gt;""),$A30=1,$X$6="ДА"),IF(A30=1,IF(OR(AND(E30=1,'ОТВЕТЫ УЧАЩИХСЯ'!I30=4),AND(E30=2,'ОТВЕТЫ УЧАЩИХСЯ'!I30=4)),1,IF('ОТВЕТЫ УЧАЩИХСЯ'!I30="N",'ОТВЕТЫ УЧАЩИХСЯ'!I30,0)),""),"")</f>
        <v>1</v>
      </c>
      <c r="K30" s="102">
        <f>IF(AND(OR($C30&lt;&gt;"",$D30&lt;&gt;""),$A30=1,$X$6="ДА"),IF(A30=1,IF(OR(AND(E30=1,'ОТВЕТЫ УЧАЩИХСЯ'!J30=1),AND(E30=2,'ОТВЕТЫ УЧАЩИХСЯ'!J30=2)),1,IF('ОТВЕТЫ УЧАЩИХСЯ'!J30="N",'ОТВЕТЫ УЧАЩИХСЯ'!J30,0)),""),"")</f>
        <v>1</v>
      </c>
      <c r="L30" s="109">
        <f>IF(AND(OR($C30&lt;&gt;"",$D30&lt;&gt;""),$A30=1,$X$6="ДА"),IF(A30=1,IF(OR(AND(E30=1,'ОТВЕТЫ УЧАЩИХСЯ'!K30=4),AND(E30=2,'ОТВЕТЫ УЧАЩИХСЯ'!K30=1)),1,IF('ОТВЕТЫ УЧАЩИХСЯ'!K30="N",'ОТВЕТЫ УЧАЩИХСЯ'!K30,0)),""),"")</f>
        <v>1</v>
      </c>
      <c r="M30" s="133">
        <f>IF(AND(OR($C30&lt;&gt;"",$D30&lt;&gt;""),$A30=1,$X$6="ДА"),IF(A30=1,IF(OR(AND(E30=1,'ОТВЕТЫ УЧАЩИХСЯ'!L30=35),AND(E30=2,'ОТВЕТЫ УЧАЩИХСЯ'!L30=38)),1,IF('ОТВЕТЫ УЧАЩИХСЯ'!L30="N",'ОТВЕТЫ УЧАЩИХСЯ'!L30,0)),""),"")</f>
        <v>1</v>
      </c>
      <c r="N30" s="102">
        <f>IF(AND(OR($C30&lt;&gt;"",$D30&lt;&gt;""),$A30=1,$X$6="ДА"),IF(A30=1,IF(OR(AND(E30=1,'ОТВЕТЫ УЧАЩИХСЯ'!M30=4),AND(E30=2,'ОТВЕТЫ УЧАЩИХСЯ'!M30=12)),1,IF('ОТВЕТЫ УЧАЩИХСЯ'!M30="N",'ОТВЕТЫ УЧАЩИХСЯ'!M30,0)),""),"")</f>
        <v>0</v>
      </c>
      <c r="O30" s="158">
        <f>IF(AND(OR($C30&lt;&gt;"",$D30&lt;&gt;""),$A30=1,$X$6="ДА"),IF(A30=1,IF(OR(AND(E30=1,'ОТВЕТЫ УЧАЩИХСЯ'!N30="ГИДА"),AND(E30=2,'ОТВЕТЫ УЧАЩИХСЯ'!N30="ЕИЗВ")),1,IF('ОТВЕТЫ УЧАЩИХСЯ'!N30="N",'ОТВЕТЫ УЧАЩИХСЯ'!N30,0)),""),"")</f>
        <v>1</v>
      </c>
      <c r="P30" s="102">
        <f>IF(AND(OR($C30&lt;&gt;"",$D30&lt;&gt;""),$A30=1,$X$6="ДА"),IF(A30=1,IF(OR(AND(E30=1,'ОТВЕТЫ УЧАЩИХСЯ'!O30=1),AND(E30=2,'ОТВЕТЫ УЧАЩИХСЯ'!O30=1)),1,IF('ОТВЕТЫ УЧАЩИХСЯ'!O30="N",'ОТВЕТЫ УЧАЩИХСЯ'!O30,0)),""),"")</f>
        <v>1</v>
      </c>
      <c r="Q30" s="102">
        <f>IF(AND(OR($C30&lt;&gt;"",$D30&lt;&gt;""),$A30=1,$X$6="ДА"),IF(A30=1,IF(OR(AND(E30=1,'ОТВЕТЫ УЧАЩИХСЯ'!P30=2134),AND(E30=2,'ОТВЕТЫ УЧАЩИХСЯ'!P30=2134)),1,IF('ОТВЕТЫ УЧАЩИХСЯ'!P30="N",'ОТВЕТЫ УЧАЩИХСЯ'!P30,0)),""),"")</f>
        <v>1</v>
      </c>
      <c r="R30" s="102">
        <f>IF(AND(OR($C30&lt;&gt;"",$D30&lt;&gt;""),$A30=1,$X$6="ДА"),IF(A30=1,IF(OR(AND(E30=1,'ОТВЕТЫ УЧАЩИХСЯ'!Q30=100),AND(E30=2,'ОТВЕТЫ УЧАЩИХСЯ'!Q30=1000)),1,IF('ОТВЕТЫ УЧАЩИХСЯ'!Q30="N",'ОТВЕТЫ УЧАЩИХСЯ'!Q30,0)),""),"")</f>
        <v>1</v>
      </c>
      <c r="S30" s="102">
        <f>IF(AND(OR($C30&lt;&gt;"",$D30&lt;&gt;""),$A30=1,$X$6="ДА"),IF($A30=1,IF(OR(AND($E30=1,'ОТВЕТЫ УЧАЩИХСЯ'!R30="3-2-65"),AND($E30=2,'ОТВЕТЫ УЧАЩИХСЯ'!R30="5262")),1,IF('ОТВЕТЫ УЧАЩИХСЯ'!R30="N",'ОТВЕТЫ УЧАЩИХСЯ'!R30,0)),""),"")</f>
        <v>1</v>
      </c>
      <c r="T30" s="102">
        <f>IF(AND(OR($C30&lt;&gt;"",$D30&lt;&gt;""),$A30=1,$X$6="ДА"),IF($A30=1,IF(OR(AND($E30=1,'ОТВЕТЫ УЧАЩИХСЯ'!S30="АНЯ"),AND($E30=2,'ОТВЕТЫ УЧАЩИХСЯ'!S30="МИША")),1,IF('ОТВЕТЫ УЧАЩИХСЯ'!S30="N",'ОТВЕТЫ УЧАЩИХСЯ'!S30,0)),""),"")</f>
        <v>1</v>
      </c>
      <c r="U30" s="102">
        <f>IF(AND(OR($C30&lt;&gt;"",$D30&lt;&gt;""),$A30=1,$X$6="ДА"),IF($A30=1,IF(OR(AND($E30=1,'ОТВЕТЫ УЧАЩИХСЯ'!T30="ЗФСОБМЛ"),AND($E30=2,'ОТВЕТЫ УЧАЩИХСЯ'!T30="ЁТПМЯКЖ")),1,IF('ОТВЕТЫ УЧАЩИХСЯ'!T30="N",'ОТВЕТЫ УЧАЩИХСЯ'!T30,0)),""),"")</f>
        <v>0</v>
      </c>
      <c r="V30" s="109">
        <f>IF(AND(OR($C30&lt;&gt;"",$D30&lt;&gt;""),$A30=1,$X$6="ДА"),IF($A30=1,IF(OR(AND($E30=1,'ОТВЕТЫ УЧАЩИХСЯ'!U30=92),AND($E30=2,'ОТВЕТЫ УЧАЩИХСЯ'!U30=70)),1,IF('ОТВЕТЫ УЧАЩИХСЯ'!U30="N",'ОТВЕТЫ УЧАЩИХСЯ'!U30,0)),""),"")</f>
        <v>1</v>
      </c>
      <c r="W30" s="307">
        <f t="shared" si="3"/>
        <v>15</v>
      </c>
      <c r="X30" s="317">
        <f t="shared" si="4"/>
        <v>0.88235294117647056</v>
      </c>
      <c r="Y30" s="164">
        <f t="shared" si="5"/>
        <v>10</v>
      </c>
      <c r="Z30" s="314">
        <f t="shared" si="11"/>
        <v>1</v>
      </c>
      <c r="AA30" s="164">
        <f t="shared" si="6"/>
        <v>5</v>
      </c>
      <c r="AB30" s="314">
        <f t="shared" si="12"/>
        <v>0.7142857142857143</v>
      </c>
      <c r="AC30" s="308" t="str">
        <f t="shared" si="7"/>
        <v>БАЗОВЫЙ</v>
      </c>
      <c r="AD30" s="304" t="e">
        <f t="shared" si="8"/>
        <v>#REF!</v>
      </c>
      <c r="AE30" s="229" t="e">
        <f t="shared" si="9"/>
        <v>#REF!</v>
      </c>
      <c r="AF30" s="228">
        <v>7</v>
      </c>
      <c r="AG30" s="323" t="e">
        <f t="shared" si="10"/>
        <v>#REF!</v>
      </c>
      <c r="AH30" s="6"/>
      <c r="AI30" s="6"/>
      <c r="AJ30" s="6"/>
      <c r="AK30" s="6"/>
      <c r="AL30" s="6"/>
      <c r="AM30" s="6"/>
    </row>
    <row r="31" spans="1:39" ht="12.75" customHeight="1" x14ac:dyDescent="0.2">
      <c r="A31" s="12">
        <f>IF('СПИСОК КЛАССА'!J31&gt;0,1,0)</f>
        <v>1</v>
      </c>
      <c r="B31" s="100">
        <v>12</v>
      </c>
      <c r="C31" s="101">
        <f>IF(NOT(ISBLANK('СПИСОК КЛАССА'!C31)),'СПИСОК КЛАССА'!C31,"")</f>
        <v>12</v>
      </c>
      <c r="D31" s="136" t="str">
        <f>IF(NOT(ISBLANK('СПИСОК КЛАССА'!D31)),IF($A31=1,'СПИСОК КЛАССА'!D31, "УЧЕНИК НЕ ВЫПОЛНЯЛ РАБОТУ"),"")</f>
        <v>ПЕУНОВА ПОЛИНА</v>
      </c>
      <c r="E31" s="156">
        <f>IF($C31&lt;&gt;"",'СПИСОК КЛАССА'!J31,"")</f>
        <v>1</v>
      </c>
      <c r="F31" s="133">
        <f>IF(AND(OR($C31&lt;&gt;"",$D31&lt;&gt;""),$A31=1,$X$6="ДА"),(IF(A31=1,IF(OR(AND(E31=1,'ОТВЕТЫ УЧАЩИХСЯ'!E31=3),AND(E31=2,'ОТВЕТЫ УЧАЩИХСЯ'!E31=3)),1,IF('ОТВЕТЫ УЧАЩИХСЯ'!E31="N",'ОТВЕТЫ УЧАЩИХСЯ'!E31,0)),"")),"")</f>
        <v>1</v>
      </c>
      <c r="G31" s="158">
        <f>IF(AND(OR($C31&lt;&gt;"",$D31&lt;&gt;""),$A31=1,$X$6="ДА"),IF(A31=1,IF(OR(AND(E31=1,'ОТВЕТЫ УЧАЩИХСЯ'!F31=3),AND(E31=2,'ОТВЕТЫ УЧАЩИХСЯ'!F31=3)),1,(IF('ОТВЕТЫ УЧАЩИХСЯ'!F31="N",'ОТВЕТЫ УЧАЩИХСЯ'!F31,0))),""),"")</f>
        <v>1</v>
      </c>
      <c r="H31" s="102">
        <f>IF(AND(OR($C31&lt;&gt;"",$D31&lt;&gt;""),$A31=1,$X$6="ДА"),IF(A31=1,IF(OR(AND(E31=1,'ОТВЕТЫ УЧАЩИХСЯ'!G31=3),AND(E31=2,'ОТВЕТЫ УЧАЩИХСЯ'!G31=3)),1,IF('ОТВЕТЫ УЧАЩИХСЯ'!G31="N",'ОТВЕТЫ УЧАЩИХСЯ'!G31,0)),""),"")</f>
        <v>1</v>
      </c>
      <c r="I31" s="102">
        <f>IF(AND(OR($C31&lt;&gt;"",$D31&lt;&gt;""),$A31=1,$X$6="ДА"),IF(A31=1,IF(OR(AND(E31=1,'ОТВЕТЫ УЧАЩИХСЯ'!H31=2),AND(E31=2,'ОТВЕТЫ УЧАЩИХСЯ'!H31=2)),1,IF('ОТВЕТЫ УЧАЩИХСЯ'!H31="N",'ОТВЕТЫ УЧАЩИХСЯ'!H31,0)),""),"")</f>
        <v>1</v>
      </c>
      <c r="J31" s="102">
        <f>IF(AND(OR($C31&lt;&gt;"",$D31&lt;&gt;""),$A31=1,$X$6="ДА"),IF(A31=1,IF(OR(AND(E31=1,'ОТВЕТЫ УЧАЩИХСЯ'!I31=4),AND(E31=2,'ОТВЕТЫ УЧАЩИХСЯ'!I31=4)),1,IF('ОТВЕТЫ УЧАЩИХСЯ'!I31="N",'ОТВЕТЫ УЧАЩИХСЯ'!I31,0)),""),"")</f>
        <v>1</v>
      </c>
      <c r="K31" s="102">
        <f>IF(AND(OR($C31&lt;&gt;"",$D31&lt;&gt;""),$A31=1,$X$6="ДА"),IF(A31=1,IF(OR(AND(E31=1,'ОТВЕТЫ УЧАЩИХСЯ'!J31=1),AND(E31=2,'ОТВЕТЫ УЧАЩИХСЯ'!J31=2)),1,IF('ОТВЕТЫ УЧАЩИХСЯ'!J31="N",'ОТВЕТЫ УЧАЩИХСЯ'!J31,0)),""),"")</f>
        <v>1</v>
      </c>
      <c r="L31" s="109">
        <f>IF(AND(OR($C31&lt;&gt;"",$D31&lt;&gt;""),$A31=1,$X$6="ДА"),IF(A31=1,IF(OR(AND(E31=1,'ОТВЕТЫ УЧАЩИХСЯ'!K31=4),AND(E31=2,'ОТВЕТЫ УЧАЩИХСЯ'!K31=1)),1,IF('ОТВЕТЫ УЧАЩИХСЯ'!K31="N",'ОТВЕТЫ УЧАЩИХСЯ'!K31,0)),""),"")</f>
        <v>1</v>
      </c>
      <c r="M31" s="133">
        <f>IF(AND(OR($C31&lt;&gt;"",$D31&lt;&gt;""),$A31=1,$X$6="ДА"),IF(A31=1,IF(OR(AND(E31=1,'ОТВЕТЫ УЧАЩИХСЯ'!L31=35),AND(E31=2,'ОТВЕТЫ УЧАЩИХСЯ'!L31=38)),1,IF('ОТВЕТЫ УЧАЩИХСЯ'!L31="N",'ОТВЕТЫ УЧАЩИХСЯ'!L31,0)),""),"")</f>
        <v>0</v>
      </c>
      <c r="N31" s="102">
        <f>IF(AND(OR($C31&lt;&gt;"",$D31&lt;&gt;""),$A31=1,$X$6="ДА"),IF(A31=1,IF(OR(AND(E31=1,'ОТВЕТЫ УЧАЩИХСЯ'!M31=4),AND(E31=2,'ОТВЕТЫ УЧАЩИХСЯ'!M31=12)),1,IF('ОТВЕТЫ УЧАЩИХСЯ'!M31="N",'ОТВЕТЫ УЧАЩИХСЯ'!M31,0)),""),"")</f>
        <v>1</v>
      </c>
      <c r="O31" s="158">
        <f>IF(AND(OR($C31&lt;&gt;"",$D31&lt;&gt;""),$A31=1,$X$6="ДА"),IF(A31=1,IF(OR(AND(E31=1,'ОТВЕТЫ УЧАЩИХСЯ'!N31="ГИДА"),AND(E31=2,'ОТВЕТЫ УЧАЩИХСЯ'!N31="ЕИЗВ")),1,IF('ОТВЕТЫ УЧАЩИХСЯ'!N31="N",'ОТВЕТЫ УЧАЩИХСЯ'!N31,0)),""),"")</f>
        <v>1</v>
      </c>
      <c r="P31" s="102">
        <f>IF(AND(OR($C31&lt;&gt;"",$D31&lt;&gt;""),$A31=1,$X$6="ДА"),IF(A31=1,IF(OR(AND(E31=1,'ОТВЕТЫ УЧАЩИХСЯ'!O31=1),AND(E31=2,'ОТВЕТЫ УЧАЩИХСЯ'!O31=1)),1,IF('ОТВЕТЫ УЧАЩИХСЯ'!O31="N",'ОТВЕТЫ УЧАЩИХСЯ'!O31,0)),""),"")</f>
        <v>1</v>
      </c>
      <c r="Q31" s="102">
        <f>IF(AND(OR($C31&lt;&gt;"",$D31&lt;&gt;""),$A31=1,$X$6="ДА"),IF(A31=1,IF(OR(AND(E31=1,'ОТВЕТЫ УЧАЩИХСЯ'!P31=2134),AND(E31=2,'ОТВЕТЫ УЧАЩИХСЯ'!P31=2134)),1,IF('ОТВЕТЫ УЧАЩИХСЯ'!P31="N",'ОТВЕТЫ УЧАЩИХСЯ'!P31,0)),""),"")</f>
        <v>1</v>
      </c>
      <c r="R31" s="102">
        <f>IF(AND(OR($C31&lt;&gt;"",$D31&lt;&gt;""),$A31=1,$X$6="ДА"),IF(A31=1,IF(OR(AND(E31=1,'ОТВЕТЫ УЧАЩИХСЯ'!Q31=100),AND(E31=2,'ОТВЕТЫ УЧАЩИХСЯ'!Q31=1000)),1,IF('ОТВЕТЫ УЧАЩИХСЯ'!Q31="N",'ОТВЕТЫ УЧАЩИХСЯ'!Q31,0)),""),"")</f>
        <v>0</v>
      </c>
      <c r="S31" s="102">
        <f>IF(AND(OR($C31&lt;&gt;"",$D31&lt;&gt;""),$A31=1,$X$6="ДА"),IF($A31=1,IF(OR(AND($E31=1,'ОТВЕТЫ УЧАЩИХСЯ'!R31="3-2-65"),AND($E31=2,'ОТВЕТЫ УЧАЩИХСЯ'!R31="5262")),1,IF('ОТВЕТЫ УЧАЩИХСЯ'!R31="N",'ОТВЕТЫ УЧАЩИХСЯ'!R31,0)),""),"")</f>
        <v>0</v>
      </c>
      <c r="T31" s="102">
        <f>IF(AND(OR($C31&lt;&gt;"",$D31&lt;&gt;""),$A31=1,$X$6="ДА"),IF($A31=1,IF(OR(AND($E31=1,'ОТВЕТЫ УЧАЩИХСЯ'!S31="АНЯ"),AND($E31=2,'ОТВЕТЫ УЧАЩИХСЯ'!S31="МИША")),1,IF('ОТВЕТЫ УЧАЩИХСЯ'!S31="N",'ОТВЕТЫ УЧАЩИХСЯ'!S31,0)),""),"")</f>
        <v>1</v>
      </c>
      <c r="U31" s="102">
        <f>IF(AND(OR($C31&lt;&gt;"",$D31&lt;&gt;""),$A31=1,$X$6="ДА"),IF($A31=1,IF(OR(AND($E31=1,'ОТВЕТЫ УЧАЩИХСЯ'!T31="ЗФСОБМЛ"),AND($E31=2,'ОТВЕТЫ УЧАЩИХСЯ'!T31="ЁТПМЯКЖ")),1,IF('ОТВЕТЫ УЧАЩИХСЯ'!T31="N",'ОТВЕТЫ УЧАЩИХСЯ'!T31,0)),""),"")</f>
        <v>1</v>
      </c>
      <c r="V31" s="109">
        <f>IF(AND(OR($C31&lt;&gt;"",$D31&lt;&gt;""),$A31=1,$X$6="ДА"),IF($A31=1,IF(OR(AND($E31=1,'ОТВЕТЫ УЧАЩИХСЯ'!U31=92),AND($E31=2,'ОТВЕТЫ УЧАЩИХСЯ'!U31=70)),1,IF('ОТВЕТЫ УЧАЩИХСЯ'!U31="N",'ОТВЕТЫ УЧАЩИХСЯ'!U31,0)),""),"")</f>
        <v>0</v>
      </c>
      <c r="W31" s="307">
        <f t="shared" si="3"/>
        <v>13</v>
      </c>
      <c r="X31" s="317">
        <f t="shared" si="4"/>
        <v>0.76470588235294112</v>
      </c>
      <c r="Y31" s="164">
        <f t="shared" si="5"/>
        <v>9</v>
      </c>
      <c r="Z31" s="314">
        <f t="shared" si="11"/>
        <v>0.9</v>
      </c>
      <c r="AA31" s="164">
        <f t="shared" si="6"/>
        <v>4</v>
      </c>
      <c r="AB31" s="314">
        <f t="shared" si="12"/>
        <v>0.5714285714285714</v>
      </c>
      <c r="AC31" s="308" t="str">
        <f t="shared" si="7"/>
        <v>ПОВЫШЕННЫЙ</v>
      </c>
      <c r="AD31" s="304" t="e">
        <f t="shared" si="8"/>
        <v>#REF!</v>
      </c>
      <c r="AE31" s="229" t="e">
        <f t="shared" si="9"/>
        <v>#REF!</v>
      </c>
      <c r="AF31" s="228">
        <v>7</v>
      </c>
      <c r="AG31" s="323" t="e">
        <f t="shared" si="10"/>
        <v>#REF!</v>
      </c>
      <c r="AH31" s="6"/>
      <c r="AI31" s="6"/>
      <c r="AJ31" s="6"/>
      <c r="AK31" s="6"/>
      <c r="AL31" s="6"/>
      <c r="AM31" s="6"/>
    </row>
    <row r="32" spans="1:39" ht="12.75" customHeight="1" x14ac:dyDescent="0.2">
      <c r="A32" s="12">
        <f>IF('СПИСОК КЛАССА'!J32&gt;0,1,0)</f>
        <v>1</v>
      </c>
      <c r="B32" s="100">
        <v>13</v>
      </c>
      <c r="C32" s="101">
        <f>IF(NOT(ISBLANK('СПИСОК КЛАССА'!C32)),'СПИСОК КЛАССА'!C32,"")</f>
        <v>13</v>
      </c>
      <c r="D32" s="136" t="str">
        <f>IF(NOT(ISBLANK('СПИСОК КЛАССА'!D32)),IF($A32=1,'СПИСОК КЛАССА'!D32, "УЧЕНИК НЕ ВЫПОЛНЯЛ РАБОТУ"),"")</f>
        <v>ПСЕТКИНА АЛИНА</v>
      </c>
      <c r="E32" s="156">
        <f>IF($C32&lt;&gt;"",'СПИСОК КЛАССА'!J32,"")</f>
        <v>1</v>
      </c>
      <c r="F32" s="133">
        <f>IF(AND(OR($C32&lt;&gt;"",$D32&lt;&gt;""),$A32=1,$X$6="ДА"),(IF(A32=1,IF(OR(AND(E32=1,'ОТВЕТЫ УЧАЩИХСЯ'!E32=3),AND(E32=2,'ОТВЕТЫ УЧАЩИХСЯ'!E32=3)),1,IF('ОТВЕТЫ УЧАЩИХСЯ'!E32="N",'ОТВЕТЫ УЧАЩИХСЯ'!E32,0)),"")),"")</f>
        <v>1</v>
      </c>
      <c r="G32" s="158">
        <f>IF(AND(OR($C32&lt;&gt;"",$D32&lt;&gt;""),$A32=1,$X$6="ДА"),IF(A32=1,IF(OR(AND(E32=1,'ОТВЕТЫ УЧАЩИХСЯ'!F32=3),AND(E32=2,'ОТВЕТЫ УЧАЩИХСЯ'!F32=3)),1,(IF('ОТВЕТЫ УЧАЩИХСЯ'!F32="N",'ОТВЕТЫ УЧАЩИХСЯ'!F32,0))),""),"")</f>
        <v>1</v>
      </c>
      <c r="H32" s="102">
        <f>IF(AND(OR($C32&lt;&gt;"",$D32&lt;&gt;""),$A32=1,$X$6="ДА"),IF(A32=1,IF(OR(AND(E32=1,'ОТВЕТЫ УЧАЩИХСЯ'!G32=3),AND(E32=2,'ОТВЕТЫ УЧАЩИХСЯ'!G32=3)),1,IF('ОТВЕТЫ УЧАЩИХСЯ'!G32="N",'ОТВЕТЫ УЧАЩИХСЯ'!G32,0)),""),"")</f>
        <v>1</v>
      </c>
      <c r="I32" s="102">
        <f>IF(AND(OR($C32&lt;&gt;"",$D32&lt;&gt;""),$A32=1,$X$6="ДА"),IF(A32=1,IF(OR(AND(E32=1,'ОТВЕТЫ УЧАЩИХСЯ'!H32=2),AND(E32=2,'ОТВЕТЫ УЧАЩИХСЯ'!H32=2)),1,IF('ОТВЕТЫ УЧАЩИХСЯ'!H32="N",'ОТВЕТЫ УЧАЩИХСЯ'!H32,0)),""),"")</f>
        <v>1</v>
      </c>
      <c r="J32" s="102">
        <f>IF(AND(OR($C32&lt;&gt;"",$D32&lt;&gt;""),$A32=1,$X$6="ДА"),IF(A32=1,IF(OR(AND(E32=1,'ОТВЕТЫ УЧАЩИХСЯ'!I32=4),AND(E32=2,'ОТВЕТЫ УЧАЩИХСЯ'!I32=4)),1,IF('ОТВЕТЫ УЧАЩИХСЯ'!I32="N",'ОТВЕТЫ УЧАЩИХСЯ'!I32,0)),""),"")</f>
        <v>1</v>
      </c>
      <c r="K32" s="102">
        <f>IF(AND(OR($C32&lt;&gt;"",$D32&lt;&gt;""),$A32=1,$X$6="ДА"),IF(A32=1,IF(OR(AND(E32=1,'ОТВЕТЫ УЧАЩИХСЯ'!J32=1),AND(E32=2,'ОТВЕТЫ УЧАЩИХСЯ'!J32=2)),1,IF('ОТВЕТЫ УЧАЩИХСЯ'!J32="N",'ОТВЕТЫ УЧАЩИХСЯ'!J32,0)),""),"")</f>
        <v>0</v>
      </c>
      <c r="L32" s="109">
        <f>IF(AND(OR($C32&lt;&gt;"",$D32&lt;&gt;""),$A32=1,$X$6="ДА"),IF(A32=1,IF(OR(AND(E32=1,'ОТВЕТЫ УЧАЩИХСЯ'!K32=4),AND(E32=2,'ОТВЕТЫ УЧАЩИХСЯ'!K32=1)),1,IF('ОТВЕТЫ УЧАЩИХСЯ'!K32="N",'ОТВЕТЫ УЧАЩИХСЯ'!K32,0)),""),"")</f>
        <v>1</v>
      </c>
      <c r="M32" s="133">
        <f>IF(AND(OR($C32&lt;&gt;"",$D32&lt;&gt;""),$A32=1,$X$6="ДА"),IF(A32=1,IF(OR(AND(E32=1,'ОТВЕТЫ УЧАЩИХСЯ'!L32=35),AND(E32=2,'ОТВЕТЫ УЧАЩИХСЯ'!L32=38)),1,IF('ОТВЕТЫ УЧАЩИХСЯ'!L32="N",'ОТВЕТЫ УЧАЩИХСЯ'!L32,0)),""),"")</f>
        <v>1</v>
      </c>
      <c r="N32" s="102">
        <f>IF(AND(OR($C32&lt;&gt;"",$D32&lt;&gt;""),$A32=1,$X$6="ДА"),IF(A32=1,IF(OR(AND(E32=1,'ОТВЕТЫ УЧАЩИХСЯ'!M32=4),AND(E32=2,'ОТВЕТЫ УЧАЩИХСЯ'!M32=12)),1,IF('ОТВЕТЫ УЧАЩИХСЯ'!M32="N",'ОТВЕТЫ УЧАЩИХСЯ'!M32,0)),""),"")</f>
        <v>1</v>
      </c>
      <c r="O32" s="158">
        <f>IF(AND(OR($C32&lt;&gt;"",$D32&lt;&gt;""),$A32=1,$X$6="ДА"),IF(A32=1,IF(OR(AND(E32=1,'ОТВЕТЫ УЧАЩИХСЯ'!N32="ГИДА"),AND(E32=2,'ОТВЕТЫ УЧАЩИХСЯ'!N32="ЕИЗВ")),1,IF('ОТВЕТЫ УЧАЩИХСЯ'!N32="N",'ОТВЕТЫ УЧАЩИХСЯ'!N32,0)),""),"")</f>
        <v>1</v>
      </c>
      <c r="P32" s="102">
        <f>IF(AND(OR($C32&lt;&gt;"",$D32&lt;&gt;""),$A32=1,$X$6="ДА"),IF(A32=1,IF(OR(AND(E32=1,'ОТВЕТЫ УЧАЩИХСЯ'!O32=1),AND(E32=2,'ОТВЕТЫ УЧАЩИХСЯ'!O32=1)),1,IF('ОТВЕТЫ УЧАЩИХСЯ'!O32="N",'ОТВЕТЫ УЧАЩИХСЯ'!O32,0)),""),"")</f>
        <v>1</v>
      </c>
      <c r="Q32" s="102">
        <f>IF(AND(OR($C32&lt;&gt;"",$D32&lt;&gt;""),$A32=1,$X$6="ДА"),IF(A32=1,IF(OR(AND(E32=1,'ОТВЕТЫ УЧАЩИХСЯ'!P32=2134),AND(E32=2,'ОТВЕТЫ УЧАЩИХСЯ'!P32=2134)),1,IF('ОТВЕТЫ УЧАЩИХСЯ'!P32="N",'ОТВЕТЫ УЧАЩИХСЯ'!P32,0)),""),"")</f>
        <v>1</v>
      </c>
      <c r="R32" s="102">
        <f>IF(AND(OR($C32&lt;&gt;"",$D32&lt;&gt;""),$A32=1,$X$6="ДА"),IF(A32=1,IF(OR(AND(E32=1,'ОТВЕТЫ УЧАЩИХСЯ'!Q32=100),AND(E32=2,'ОТВЕТЫ УЧАЩИХСЯ'!Q32=1000)),1,IF('ОТВЕТЫ УЧАЩИХСЯ'!Q32="N",'ОТВЕТЫ УЧАЩИХСЯ'!Q32,0)),""),"")</f>
        <v>1</v>
      </c>
      <c r="S32" s="102">
        <f>IF(AND(OR($C32&lt;&gt;"",$D32&lt;&gt;""),$A32=1,$X$6="ДА"),IF($A32=1,IF(OR(AND($E32=1,'ОТВЕТЫ УЧАЩИХСЯ'!R32="3-2-65"),AND($E32=2,'ОТВЕТЫ УЧАЩИХСЯ'!R32="5262")),1,IF('ОТВЕТЫ УЧАЩИХСЯ'!R32="N",'ОТВЕТЫ УЧАЩИХСЯ'!R32,0)),""),"")</f>
        <v>0</v>
      </c>
      <c r="T32" s="102">
        <f>IF(AND(OR($C32&lt;&gt;"",$D32&lt;&gt;""),$A32=1,$X$6="ДА"),IF($A32=1,IF(OR(AND($E32=1,'ОТВЕТЫ УЧАЩИХСЯ'!S32="АНЯ"),AND($E32=2,'ОТВЕТЫ УЧАЩИХСЯ'!S32="МИША")),1,IF('ОТВЕТЫ УЧАЩИХСЯ'!S32="N",'ОТВЕТЫ УЧАЩИХСЯ'!S32,0)),""),"")</f>
        <v>1</v>
      </c>
      <c r="U32" s="102">
        <f>IF(AND(OR($C32&lt;&gt;"",$D32&lt;&gt;""),$A32=1,$X$6="ДА"),IF($A32=1,IF(OR(AND($E32=1,'ОТВЕТЫ УЧАЩИХСЯ'!T32="ЗФСОБМЛ"),AND($E32=2,'ОТВЕТЫ УЧАЩИХСЯ'!T32="ЁТПМЯКЖ")),1,IF('ОТВЕТЫ УЧАЩИХСЯ'!T32="N",'ОТВЕТЫ УЧАЩИХСЯ'!T32,0)),""),"")</f>
        <v>1</v>
      </c>
      <c r="V32" s="109">
        <f>IF(AND(OR($C32&lt;&gt;"",$D32&lt;&gt;""),$A32=1,$X$6="ДА"),IF($A32=1,IF(OR(AND($E32=1,'ОТВЕТЫ УЧАЩИХСЯ'!U32=92),AND($E32=2,'ОТВЕТЫ УЧАЩИХСЯ'!U32=70)),1,IF('ОТВЕТЫ УЧАЩИХСЯ'!U32="N",'ОТВЕТЫ УЧАЩИХСЯ'!U32,0)),""),"")</f>
        <v>1</v>
      </c>
      <c r="W32" s="307">
        <f t="shared" si="3"/>
        <v>15</v>
      </c>
      <c r="X32" s="317">
        <f t="shared" si="4"/>
        <v>0.88235294117647056</v>
      </c>
      <c r="Y32" s="164">
        <f t="shared" si="5"/>
        <v>9</v>
      </c>
      <c r="Z32" s="314">
        <f t="shared" si="11"/>
        <v>0.9</v>
      </c>
      <c r="AA32" s="164">
        <f t="shared" si="6"/>
        <v>6</v>
      </c>
      <c r="AB32" s="314">
        <f t="shared" si="12"/>
        <v>0.8571428571428571</v>
      </c>
      <c r="AC32" s="308" t="str">
        <f t="shared" si="7"/>
        <v>ПОВЫШЕННЫЙ</v>
      </c>
      <c r="AD32" s="304" t="e">
        <f t="shared" si="8"/>
        <v>#REF!</v>
      </c>
      <c r="AE32" s="229" t="e">
        <f t="shared" si="9"/>
        <v>#REF!</v>
      </c>
      <c r="AF32" s="228">
        <v>7</v>
      </c>
      <c r="AG32" s="323" t="e">
        <f t="shared" si="10"/>
        <v>#REF!</v>
      </c>
      <c r="AH32" s="6"/>
      <c r="AI32" s="6"/>
      <c r="AJ32" s="6"/>
      <c r="AK32" s="6"/>
      <c r="AL32" s="6"/>
      <c r="AM32" s="6"/>
    </row>
    <row r="33" spans="1:39" ht="12.75" customHeight="1" x14ac:dyDescent="0.2">
      <c r="A33" s="12">
        <f>IF('СПИСОК КЛАССА'!J33&gt;0,1,0)</f>
        <v>1</v>
      </c>
      <c r="B33" s="100">
        <v>14</v>
      </c>
      <c r="C33" s="101">
        <f>IF(NOT(ISBLANK('СПИСОК КЛАССА'!C33)),'СПИСОК КЛАССА'!C33,"")</f>
        <v>14</v>
      </c>
      <c r="D33" s="136" t="str">
        <f>IF(NOT(ISBLANK('СПИСОК КЛАССА'!D33)),IF($A33=1,'СПИСОК КЛАССА'!D33, "УЧЕНИК НЕ ВЫПОЛНЯЛ РАБОТУ"),"")</f>
        <v>ПТАШИНСКАЯ ТАТЬЯНА</v>
      </c>
      <c r="E33" s="156">
        <f>IF($C33&lt;&gt;"",'СПИСОК КЛАССА'!J33,"")</f>
        <v>1</v>
      </c>
      <c r="F33" s="133">
        <f>IF(AND(OR($C33&lt;&gt;"",$D33&lt;&gt;""),$A33=1,$X$6="ДА"),(IF(A33=1,IF(OR(AND(E33=1,'ОТВЕТЫ УЧАЩИХСЯ'!E33=3),AND(E33=2,'ОТВЕТЫ УЧАЩИХСЯ'!E33=3)),1,IF('ОТВЕТЫ УЧАЩИХСЯ'!E33="N",'ОТВЕТЫ УЧАЩИХСЯ'!E33,0)),"")),"")</f>
        <v>1</v>
      </c>
      <c r="G33" s="158">
        <f>IF(AND(OR($C33&lt;&gt;"",$D33&lt;&gt;""),$A33=1,$X$6="ДА"),IF(A33=1,IF(OR(AND(E33=1,'ОТВЕТЫ УЧАЩИХСЯ'!F33=3),AND(E33=2,'ОТВЕТЫ УЧАЩИХСЯ'!F33=3)),1,(IF('ОТВЕТЫ УЧАЩИХСЯ'!F33="N",'ОТВЕТЫ УЧАЩИХСЯ'!F33,0))),""),"")</f>
        <v>1</v>
      </c>
      <c r="H33" s="102">
        <f>IF(AND(OR($C33&lt;&gt;"",$D33&lt;&gt;""),$A33=1,$X$6="ДА"),IF(A33=1,IF(OR(AND(E33=1,'ОТВЕТЫ УЧАЩИХСЯ'!G33=3),AND(E33=2,'ОТВЕТЫ УЧАЩИХСЯ'!G33=3)),1,IF('ОТВЕТЫ УЧАЩИХСЯ'!G33="N",'ОТВЕТЫ УЧАЩИХСЯ'!G33,0)),""),"")</f>
        <v>1</v>
      </c>
      <c r="I33" s="102">
        <f>IF(AND(OR($C33&lt;&gt;"",$D33&lt;&gt;""),$A33=1,$X$6="ДА"),IF(A33=1,IF(OR(AND(E33=1,'ОТВЕТЫ УЧАЩИХСЯ'!H33=2),AND(E33=2,'ОТВЕТЫ УЧАЩИХСЯ'!H33=2)),1,IF('ОТВЕТЫ УЧАЩИХСЯ'!H33="N",'ОТВЕТЫ УЧАЩИХСЯ'!H33,0)),""),"")</f>
        <v>1</v>
      </c>
      <c r="J33" s="102">
        <f>IF(AND(OR($C33&lt;&gt;"",$D33&lt;&gt;""),$A33=1,$X$6="ДА"),IF(A33=1,IF(OR(AND(E33=1,'ОТВЕТЫ УЧАЩИХСЯ'!I33=4),AND(E33=2,'ОТВЕТЫ УЧАЩИХСЯ'!I33=4)),1,IF('ОТВЕТЫ УЧАЩИХСЯ'!I33="N",'ОТВЕТЫ УЧАЩИХСЯ'!I33,0)),""),"")</f>
        <v>1</v>
      </c>
      <c r="K33" s="102">
        <f>IF(AND(OR($C33&lt;&gt;"",$D33&lt;&gt;""),$A33=1,$X$6="ДА"),IF(A33=1,IF(OR(AND(E33=1,'ОТВЕТЫ УЧАЩИХСЯ'!J33=1),AND(E33=2,'ОТВЕТЫ УЧАЩИХСЯ'!J33=2)),1,IF('ОТВЕТЫ УЧАЩИХСЯ'!J33="N",'ОТВЕТЫ УЧАЩИХСЯ'!J33,0)),""),"")</f>
        <v>1</v>
      </c>
      <c r="L33" s="109">
        <f>IF(AND(OR($C33&lt;&gt;"",$D33&lt;&gt;""),$A33=1,$X$6="ДА"),IF(A33=1,IF(OR(AND(E33=1,'ОТВЕТЫ УЧАЩИХСЯ'!K33=4),AND(E33=2,'ОТВЕТЫ УЧАЩИХСЯ'!K33=1)),1,IF('ОТВЕТЫ УЧАЩИХСЯ'!K33="N",'ОТВЕТЫ УЧАЩИХСЯ'!K33,0)),""),"")</f>
        <v>0</v>
      </c>
      <c r="M33" s="133">
        <f>IF(AND(OR($C33&lt;&gt;"",$D33&lt;&gt;""),$A33=1,$X$6="ДА"),IF(A33=1,IF(OR(AND(E33=1,'ОТВЕТЫ УЧАЩИХСЯ'!L33=35),AND(E33=2,'ОТВЕТЫ УЧАЩИХСЯ'!L33=38)),1,IF('ОТВЕТЫ УЧАЩИХСЯ'!L33="N",'ОТВЕТЫ УЧАЩИХСЯ'!L33,0)),""),"")</f>
        <v>1</v>
      </c>
      <c r="N33" s="102">
        <f>IF(AND(OR($C33&lt;&gt;"",$D33&lt;&gt;""),$A33=1,$X$6="ДА"),IF(A33=1,IF(OR(AND(E33=1,'ОТВЕТЫ УЧАЩИХСЯ'!M33=4),AND(E33=2,'ОТВЕТЫ УЧАЩИХСЯ'!M33=12)),1,IF('ОТВЕТЫ УЧАЩИХСЯ'!M33="N",'ОТВЕТЫ УЧАЩИХСЯ'!M33,0)),""),"")</f>
        <v>1</v>
      </c>
      <c r="O33" s="158">
        <f>IF(AND(OR($C33&lt;&gt;"",$D33&lt;&gt;""),$A33=1,$X$6="ДА"),IF(A33=1,IF(OR(AND(E33=1,'ОТВЕТЫ УЧАЩИХСЯ'!N33="ГИДА"),AND(E33=2,'ОТВЕТЫ УЧАЩИХСЯ'!N33="ЕИЗВ")),1,IF('ОТВЕТЫ УЧАЩИХСЯ'!N33="N",'ОТВЕТЫ УЧАЩИХСЯ'!N33,0)),""),"")</f>
        <v>1</v>
      </c>
      <c r="P33" s="102">
        <f>IF(AND(OR($C33&lt;&gt;"",$D33&lt;&gt;""),$A33=1,$X$6="ДА"),IF(A33=1,IF(OR(AND(E33=1,'ОТВЕТЫ УЧАЩИХСЯ'!O33=1),AND(E33=2,'ОТВЕТЫ УЧАЩИХСЯ'!O33=1)),1,IF('ОТВЕТЫ УЧАЩИХСЯ'!O33="N",'ОТВЕТЫ УЧАЩИХСЯ'!O33,0)),""),"")</f>
        <v>1</v>
      </c>
      <c r="Q33" s="102">
        <f>IF(AND(OR($C33&lt;&gt;"",$D33&lt;&gt;""),$A33=1,$X$6="ДА"),IF(A33=1,IF(OR(AND(E33=1,'ОТВЕТЫ УЧАЩИХСЯ'!P33=2134),AND(E33=2,'ОТВЕТЫ УЧАЩИХСЯ'!P33=2134)),1,IF('ОТВЕТЫ УЧАЩИХСЯ'!P33="N",'ОТВЕТЫ УЧАЩИХСЯ'!P33,0)),""),"")</f>
        <v>1</v>
      </c>
      <c r="R33" s="102">
        <f>IF(AND(OR($C33&lt;&gt;"",$D33&lt;&gt;""),$A33=1,$X$6="ДА"),IF(A33=1,IF(OR(AND(E33=1,'ОТВЕТЫ УЧАЩИХСЯ'!Q33=100),AND(E33=2,'ОТВЕТЫ УЧАЩИХСЯ'!Q33=1000)),1,IF('ОТВЕТЫ УЧАЩИХСЯ'!Q33="N",'ОТВЕТЫ УЧАЩИХСЯ'!Q33,0)),""),"")</f>
        <v>1</v>
      </c>
      <c r="S33" s="102">
        <f>IF(AND(OR($C33&lt;&gt;"",$D33&lt;&gt;""),$A33=1,$X$6="ДА"),IF($A33=1,IF(OR(AND($E33=1,'ОТВЕТЫ УЧАЩИХСЯ'!R33="3-2-65"),AND($E33=2,'ОТВЕТЫ УЧАЩИХСЯ'!R33="5262")),1,IF('ОТВЕТЫ УЧАЩИХСЯ'!R33="N",'ОТВЕТЫ УЧАЩИХСЯ'!R33,0)),""),"")</f>
        <v>0</v>
      </c>
      <c r="T33" s="102">
        <f>IF(AND(OR($C33&lt;&gt;"",$D33&lt;&gt;""),$A33=1,$X$6="ДА"),IF($A33=1,IF(OR(AND($E33=1,'ОТВЕТЫ УЧАЩИХСЯ'!S33="АНЯ"),AND($E33=2,'ОТВЕТЫ УЧАЩИХСЯ'!S33="МИША")),1,IF('ОТВЕТЫ УЧАЩИХСЯ'!S33="N",'ОТВЕТЫ УЧАЩИХСЯ'!S33,0)),""),"")</f>
        <v>0</v>
      </c>
      <c r="U33" s="102">
        <f>IF(AND(OR($C33&lt;&gt;"",$D33&lt;&gt;""),$A33=1,$X$6="ДА"),IF($A33=1,IF(OR(AND($E33=1,'ОТВЕТЫ УЧАЩИХСЯ'!T33="ЗФСОБМЛ"),AND($E33=2,'ОТВЕТЫ УЧАЩИХСЯ'!T33="ЁТПМЯКЖ")),1,IF('ОТВЕТЫ УЧАЩИХСЯ'!T33="N",'ОТВЕТЫ УЧАЩИХСЯ'!T33,0)),""),"")</f>
        <v>0</v>
      </c>
      <c r="V33" s="109" t="str">
        <f>IF(AND(OR($C33&lt;&gt;"",$D33&lt;&gt;""),$A33=1,$X$6="ДА"),IF($A33=1,IF(OR(AND($E33=1,'ОТВЕТЫ УЧАЩИХСЯ'!U33=92),AND($E33=2,'ОТВЕТЫ УЧАЩИХСЯ'!U33=70)),1,IF('ОТВЕТЫ УЧАЩИХСЯ'!U33="N",'ОТВЕТЫ УЧАЩИХСЯ'!U33,0)),""),"")</f>
        <v>N</v>
      </c>
      <c r="W33" s="307">
        <f t="shared" si="3"/>
        <v>12</v>
      </c>
      <c r="X33" s="317">
        <f t="shared" si="4"/>
        <v>0.70588235294117652</v>
      </c>
      <c r="Y33" s="164">
        <f t="shared" si="5"/>
        <v>9</v>
      </c>
      <c r="Z33" s="314">
        <f t="shared" si="11"/>
        <v>0.9</v>
      </c>
      <c r="AA33" s="164">
        <f t="shared" si="6"/>
        <v>3</v>
      </c>
      <c r="AB33" s="314">
        <f t="shared" si="12"/>
        <v>0.42857142857142855</v>
      </c>
      <c r="AC33" s="308" t="str">
        <f t="shared" si="7"/>
        <v>БАЗОВЫЙ</v>
      </c>
      <c r="AD33" s="304" t="e">
        <f t="shared" si="8"/>
        <v>#REF!</v>
      </c>
      <c r="AE33" s="229" t="e">
        <f t="shared" si="9"/>
        <v>#REF!</v>
      </c>
      <c r="AF33" s="228">
        <v>7</v>
      </c>
      <c r="AG33" s="323" t="e">
        <f t="shared" si="10"/>
        <v>#REF!</v>
      </c>
      <c r="AH33" s="6"/>
      <c r="AI33" s="6"/>
      <c r="AJ33" s="6"/>
      <c r="AK33" s="6"/>
      <c r="AL33" s="6"/>
      <c r="AM33" s="6"/>
    </row>
    <row r="34" spans="1:39" ht="12.75" customHeight="1" x14ac:dyDescent="0.2">
      <c r="A34" s="12">
        <f>IF('СПИСОК КЛАССА'!J34&gt;0,1,0)</f>
        <v>1</v>
      </c>
      <c r="B34" s="100">
        <v>15</v>
      </c>
      <c r="C34" s="101">
        <f>IF(NOT(ISBLANK('СПИСОК КЛАССА'!C34)),'СПИСОК КЛАССА'!C34,"")</f>
        <v>15</v>
      </c>
      <c r="D34" s="136" t="str">
        <f>IF(NOT(ISBLANK('СПИСОК КЛАССА'!D34)),IF($A34=1,'СПИСОК КЛАССА'!D34, "УЧЕНИК НЕ ВЫПОЛНЯЛ РАБОТУ"),"")</f>
        <v xml:space="preserve">РАЗУМОВСКАЯ ИРИНА </v>
      </c>
      <c r="E34" s="156">
        <f>IF($C34&lt;&gt;"",'СПИСОК КЛАССА'!J34,"")</f>
        <v>1</v>
      </c>
      <c r="F34" s="133">
        <f>IF(AND(OR($C34&lt;&gt;"",$D34&lt;&gt;""),$A34=1,$X$6="ДА"),(IF(A34=1,IF(OR(AND(E34=1,'ОТВЕТЫ УЧАЩИХСЯ'!E34=3),AND(E34=2,'ОТВЕТЫ УЧАЩИХСЯ'!E34=3)),1,IF('ОТВЕТЫ УЧАЩИХСЯ'!E34="N",'ОТВЕТЫ УЧАЩИХСЯ'!E34,0)),"")),"")</f>
        <v>1</v>
      </c>
      <c r="G34" s="158">
        <f>IF(AND(OR($C34&lt;&gt;"",$D34&lt;&gt;""),$A34=1,$X$6="ДА"),IF(A34=1,IF(OR(AND(E34=1,'ОТВЕТЫ УЧАЩИХСЯ'!F34=3),AND(E34=2,'ОТВЕТЫ УЧАЩИХСЯ'!F34=3)),1,(IF('ОТВЕТЫ УЧАЩИХСЯ'!F34="N",'ОТВЕТЫ УЧАЩИХСЯ'!F34,0))),""),"")</f>
        <v>1</v>
      </c>
      <c r="H34" s="102">
        <f>IF(AND(OR($C34&lt;&gt;"",$D34&lt;&gt;""),$A34=1,$X$6="ДА"),IF(A34=1,IF(OR(AND(E34=1,'ОТВЕТЫ УЧАЩИХСЯ'!G34=3),AND(E34=2,'ОТВЕТЫ УЧАЩИХСЯ'!G34=3)),1,IF('ОТВЕТЫ УЧАЩИХСЯ'!G34="N",'ОТВЕТЫ УЧАЩИХСЯ'!G34,0)),""),"")</f>
        <v>1</v>
      </c>
      <c r="I34" s="102">
        <f>IF(AND(OR($C34&lt;&gt;"",$D34&lt;&gt;""),$A34=1,$X$6="ДА"),IF(A34=1,IF(OR(AND(E34=1,'ОТВЕТЫ УЧАЩИХСЯ'!H34=2),AND(E34=2,'ОТВЕТЫ УЧАЩИХСЯ'!H34=2)),1,IF('ОТВЕТЫ УЧАЩИХСЯ'!H34="N",'ОТВЕТЫ УЧАЩИХСЯ'!H34,0)),""),"")</f>
        <v>1</v>
      </c>
      <c r="J34" s="102">
        <f>IF(AND(OR($C34&lt;&gt;"",$D34&lt;&gt;""),$A34=1,$X$6="ДА"),IF(A34=1,IF(OR(AND(E34=1,'ОТВЕТЫ УЧАЩИХСЯ'!I34=4),AND(E34=2,'ОТВЕТЫ УЧАЩИХСЯ'!I34=4)),1,IF('ОТВЕТЫ УЧАЩИХСЯ'!I34="N",'ОТВЕТЫ УЧАЩИХСЯ'!I34,0)),""),"")</f>
        <v>1</v>
      </c>
      <c r="K34" s="102">
        <f>IF(AND(OR($C34&lt;&gt;"",$D34&lt;&gt;""),$A34=1,$X$6="ДА"),IF(A34=1,IF(OR(AND(E34=1,'ОТВЕТЫ УЧАЩИХСЯ'!J34=1),AND(E34=2,'ОТВЕТЫ УЧАЩИХСЯ'!J34=2)),1,IF('ОТВЕТЫ УЧАЩИХСЯ'!J34="N",'ОТВЕТЫ УЧАЩИХСЯ'!J34,0)),""),"")</f>
        <v>0</v>
      </c>
      <c r="L34" s="109">
        <f>IF(AND(OR($C34&lt;&gt;"",$D34&lt;&gt;""),$A34=1,$X$6="ДА"),IF(A34=1,IF(OR(AND(E34=1,'ОТВЕТЫ УЧАЩИХСЯ'!K34=4),AND(E34=2,'ОТВЕТЫ УЧАЩИХСЯ'!K34=1)),1,IF('ОТВЕТЫ УЧАЩИХСЯ'!K34="N",'ОТВЕТЫ УЧАЩИХСЯ'!K34,0)),""),"")</f>
        <v>1</v>
      </c>
      <c r="M34" s="133">
        <f>IF(AND(OR($C34&lt;&gt;"",$D34&lt;&gt;""),$A34=1,$X$6="ДА"),IF(A34=1,IF(OR(AND(E34=1,'ОТВЕТЫ УЧАЩИХСЯ'!L34=35),AND(E34=2,'ОТВЕТЫ УЧАЩИХСЯ'!L34=38)),1,IF('ОТВЕТЫ УЧАЩИХСЯ'!L34="N",'ОТВЕТЫ УЧАЩИХСЯ'!L34,0)),""),"")</f>
        <v>1</v>
      </c>
      <c r="N34" s="102">
        <f>IF(AND(OR($C34&lt;&gt;"",$D34&lt;&gt;""),$A34=1,$X$6="ДА"),IF(A34=1,IF(OR(AND(E34=1,'ОТВЕТЫ УЧАЩИХСЯ'!M34=4),AND(E34=2,'ОТВЕТЫ УЧАЩИХСЯ'!M34=12)),1,IF('ОТВЕТЫ УЧАЩИХСЯ'!M34="N",'ОТВЕТЫ УЧАЩИХСЯ'!M34,0)),""),"")</f>
        <v>0</v>
      </c>
      <c r="O34" s="158">
        <f>IF(AND(OR($C34&lt;&gt;"",$D34&lt;&gt;""),$A34=1,$X$6="ДА"),IF(A34=1,IF(OR(AND(E34=1,'ОТВЕТЫ УЧАЩИХСЯ'!N34="ГИДА"),AND(E34=2,'ОТВЕТЫ УЧАЩИХСЯ'!N34="ЕИЗВ")),1,IF('ОТВЕТЫ УЧАЩИХСЯ'!N34="N",'ОТВЕТЫ УЧАЩИХСЯ'!N34,0)),""),"")</f>
        <v>1</v>
      </c>
      <c r="P34" s="102">
        <f>IF(AND(OR($C34&lt;&gt;"",$D34&lt;&gt;""),$A34=1,$X$6="ДА"),IF(A34=1,IF(OR(AND(E34=1,'ОТВЕТЫ УЧАЩИХСЯ'!O34=1),AND(E34=2,'ОТВЕТЫ УЧАЩИХСЯ'!O34=1)),1,IF('ОТВЕТЫ УЧАЩИХСЯ'!O34="N",'ОТВЕТЫ УЧАЩИХСЯ'!O34,0)),""),"")</f>
        <v>1</v>
      </c>
      <c r="Q34" s="102">
        <f>IF(AND(OR($C34&lt;&gt;"",$D34&lt;&gt;""),$A34=1,$X$6="ДА"),IF(A34=1,IF(OR(AND(E34=1,'ОТВЕТЫ УЧАЩИХСЯ'!P34=2134),AND(E34=2,'ОТВЕТЫ УЧАЩИХСЯ'!P34=2134)),1,IF('ОТВЕТЫ УЧАЩИХСЯ'!P34="N",'ОТВЕТЫ УЧАЩИХСЯ'!P34,0)),""),"")</f>
        <v>1</v>
      </c>
      <c r="R34" s="102">
        <f>IF(AND(OR($C34&lt;&gt;"",$D34&lt;&gt;""),$A34=1,$X$6="ДА"),IF(A34=1,IF(OR(AND(E34=1,'ОТВЕТЫ УЧАЩИХСЯ'!Q34=100),AND(E34=2,'ОТВЕТЫ УЧАЩИХСЯ'!Q34=1000)),1,IF('ОТВЕТЫ УЧАЩИХСЯ'!Q34="N",'ОТВЕТЫ УЧАЩИХСЯ'!Q34,0)),""),"")</f>
        <v>1</v>
      </c>
      <c r="S34" s="102">
        <f>IF(AND(OR($C34&lt;&gt;"",$D34&lt;&gt;""),$A34=1,$X$6="ДА"),IF($A34=1,IF(OR(AND($E34=1,'ОТВЕТЫ УЧАЩИХСЯ'!R34="3-2-65"),AND($E34=2,'ОТВЕТЫ УЧАЩИХСЯ'!R34="5262")),1,IF('ОТВЕТЫ УЧАЩИХСЯ'!R34="N",'ОТВЕТЫ УЧАЩИХСЯ'!R34,0)),""),"")</f>
        <v>0</v>
      </c>
      <c r="T34" s="102">
        <f>IF(AND(OR($C34&lt;&gt;"",$D34&lt;&gt;""),$A34=1,$X$6="ДА"),IF($A34=1,IF(OR(AND($E34=1,'ОТВЕТЫ УЧАЩИХСЯ'!S34="АНЯ"),AND($E34=2,'ОТВЕТЫ УЧАЩИХСЯ'!S34="МИША")),1,IF('ОТВЕТЫ УЧАЩИХСЯ'!S34="N",'ОТВЕТЫ УЧАЩИХСЯ'!S34,0)),""),"")</f>
        <v>1</v>
      </c>
      <c r="U34" s="102">
        <f>IF(AND(OR($C34&lt;&gt;"",$D34&lt;&gt;""),$A34=1,$X$6="ДА"),IF($A34=1,IF(OR(AND($E34=1,'ОТВЕТЫ УЧАЩИХСЯ'!T34="ЗФСОБМЛ"),AND($E34=2,'ОТВЕТЫ УЧАЩИХСЯ'!T34="ЁТПМЯКЖ")),1,IF('ОТВЕТЫ УЧАЩИХСЯ'!T34="N",'ОТВЕТЫ УЧАЩИХСЯ'!T34,0)),""),"")</f>
        <v>1</v>
      </c>
      <c r="V34" s="109">
        <f>IF(AND(OR($C34&lt;&gt;"",$D34&lt;&gt;""),$A34=1,$X$6="ДА"),IF($A34=1,IF(OR(AND($E34=1,'ОТВЕТЫ УЧАЩИХСЯ'!U34=92),AND($E34=2,'ОТВЕТЫ УЧАЩИХСЯ'!U34=70)),1,IF('ОТВЕТЫ УЧАЩИХСЯ'!U34="N",'ОТВЕТЫ УЧАЩИХСЯ'!U34,0)),""),"")</f>
        <v>1</v>
      </c>
      <c r="W34" s="307">
        <f t="shared" si="3"/>
        <v>14</v>
      </c>
      <c r="X34" s="317">
        <f t="shared" si="4"/>
        <v>0.82352941176470584</v>
      </c>
      <c r="Y34" s="164">
        <f t="shared" si="5"/>
        <v>9</v>
      </c>
      <c r="Z34" s="314">
        <f t="shared" si="11"/>
        <v>0.9</v>
      </c>
      <c r="AA34" s="164">
        <f t="shared" si="6"/>
        <v>5</v>
      </c>
      <c r="AB34" s="314">
        <f t="shared" si="12"/>
        <v>0.7142857142857143</v>
      </c>
      <c r="AC34" s="308" t="str">
        <f t="shared" si="7"/>
        <v>ПОВЫШЕННЫЙ</v>
      </c>
      <c r="AD34" s="304" t="e">
        <f t="shared" si="8"/>
        <v>#REF!</v>
      </c>
      <c r="AE34" s="229" t="e">
        <f t="shared" si="9"/>
        <v>#REF!</v>
      </c>
      <c r="AF34" s="228">
        <v>7</v>
      </c>
      <c r="AG34" s="323" t="e">
        <f t="shared" si="10"/>
        <v>#REF!</v>
      </c>
      <c r="AH34" s="6"/>
      <c r="AI34" s="6"/>
      <c r="AJ34" s="6"/>
      <c r="AK34" s="6"/>
      <c r="AL34" s="6"/>
      <c r="AM34" s="6"/>
    </row>
    <row r="35" spans="1:39" ht="12.75" customHeight="1" x14ac:dyDescent="0.2">
      <c r="A35" s="12">
        <f>IF('СПИСОК КЛАССА'!J35&gt;0,1,0)</f>
        <v>1</v>
      </c>
      <c r="B35" s="100">
        <v>16</v>
      </c>
      <c r="C35" s="101">
        <f>IF(NOT(ISBLANK('СПИСОК КЛАССА'!C35)),'СПИСОК КЛАССА'!C35,"")</f>
        <v>16</v>
      </c>
      <c r="D35" s="136" t="str">
        <f>IF(NOT(ISBLANK('СПИСОК КЛАССА'!D35)),IF($A35=1,'СПИСОК КЛАССА'!D35, "УЧЕНИК НЕ ВЫПОЛНЯЛ РАБОТУ"),"")</f>
        <v>СОКУР УЛЬЯНА</v>
      </c>
      <c r="E35" s="156">
        <f>IF($C35&lt;&gt;"",'СПИСОК КЛАССА'!J35,"")</f>
        <v>2</v>
      </c>
      <c r="F35" s="133">
        <f>IF(AND(OR($C35&lt;&gt;"",$D35&lt;&gt;""),$A35=1,$X$6="ДА"),(IF(A35=1,IF(OR(AND(E35=1,'ОТВЕТЫ УЧАЩИХСЯ'!E35=3),AND(E35=2,'ОТВЕТЫ УЧАЩИХСЯ'!E35=3)),1,IF('ОТВЕТЫ УЧАЩИХСЯ'!E35="N",'ОТВЕТЫ УЧАЩИХСЯ'!E35,0)),"")),"")</f>
        <v>1</v>
      </c>
      <c r="G35" s="158">
        <f>IF(AND(OR($C35&lt;&gt;"",$D35&lt;&gt;""),$A35=1,$X$6="ДА"),IF(A35=1,IF(OR(AND(E35=1,'ОТВЕТЫ УЧАЩИХСЯ'!F35=3),AND(E35=2,'ОТВЕТЫ УЧАЩИХСЯ'!F35=3)),1,(IF('ОТВЕТЫ УЧАЩИХСЯ'!F35="N",'ОТВЕТЫ УЧАЩИХСЯ'!F35,0))),""),"")</f>
        <v>1</v>
      </c>
      <c r="H35" s="102">
        <f>IF(AND(OR($C35&lt;&gt;"",$D35&lt;&gt;""),$A35=1,$X$6="ДА"),IF(A35=1,IF(OR(AND(E35=1,'ОТВЕТЫ УЧАЩИХСЯ'!G35=3),AND(E35=2,'ОТВЕТЫ УЧАЩИХСЯ'!G35=3)),1,IF('ОТВЕТЫ УЧАЩИХСЯ'!G35="N",'ОТВЕТЫ УЧАЩИХСЯ'!G35,0)),""),"")</f>
        <v>1</v>
      </c>
      <c r="I35" s="102">
        <f>IF(AND(OR($C35&lt;&gt;"",$D35&lt;&gt;""),$A35=1,$X$6="ДА"),IF(A35=1,IF(OR(AND(E35=1,'ОТВЕТЫ УЧАЩИХСЯ'!H35=2),AND(E35=2,'ОТВЕТЫ УЧАЩИХСЯ'!H35=2)),1,IF('ОТВЕТЫ УЧАЩИХСЯ'!H35="N",'ОТВЕТЫ УЧАЩИХСЯ'!H35,0)),""),"")</f>
        <v>1</v>
      </c>
      <c r="J35" s="102">
        <f>IF(AND(OR($C35&lt;&gt;"",$D35&lt;&gt;""),$A35=1,$X$6="ДА"),IF(A35=1,IF(OR(AND(E35=1,'ОТВЕТЫ УЧАЩИХСЯ'!I35=4),AND(E35=2,'ОТВЕТЫ УЧАЩИХСЯ'!I35=4)),1,IF('ОТВЕТЫ УЧАЩИХСЯ'!I35="N",'ОТВЕТЫ УЧАЩИХСЯ'!I35,0)),""),"")</f>
        <v>1</v>
      </c>
      <c r="K35" s="102">
        <f>IF(AND(OR($C35&lt;&gt;"",$D35&lt;&gt;""),$A35=1,$X$6="ДА"),IF(A35=1,IF(OR(AND(E35=1,'ОТВЕТЫ УЧАЩИХСЯ'!J35=1),AND(E35=2,'ОТВЕТЫ УЧАЩИХСЯ'!J35=2)),1,IF('ОТВЕТЫ УЧАЩИХСЯ'!J35="N",'ОТВЕТЫ УЧАЩИХСЯ'!J35,0)),""),"")</f>
        <v>1</v>
      </c>
      <c r="L35" s="109">
        <f>IF(AND(OR($C35&lt;&gt;"",$D35&lt;&gt;""),$A35=1,$X$6="ДА"),IF(A35=1,IF(OR(AND(E35=1,'ОТВЕТЫ УЧАЩИХСЯ'!K35=4),AND(E35=2,'ОТВЕТЫ УЧАЩИХСЯ'!K35=1)),1,IF('ОТВЕТЫ УЧАЩИХСЯ'!K35="N",'ОТВЕТЫ УЧАЩИХСЯ'!K35,0)),""),"")</f>
        <v>1</v>
      </c>
      <c r="M35" s="133">
        <f>IF(AND(OR($C35&lt;&gt;"",$D35&lt;&gt;""),$A35=1,$X$6="ДА"),IF(A35=1,IF(OR(AND(E35=1,'ОТВЕТЫ УЧАЩИХСЯ'!L35=35),AND(E35=2,'ОТВЕТЫ УЧАЩИХСЯ'!L35=38)),1,IF('ОТВЕТЫ УЧАЩИХСЯ'!L35="N",'ОТВЕТЫ УЧАЩИХСЯ'!L35,0)),""),"")</f>
        <v>1</v>
      </c>
      <c r="N35" s="102">
        <f>IF(AND(OR($C35&lt;&gt;"",$D35&lt;&gt;""),$A35=1,$X$6="ДА"),IF(A35=1,IF(OR(AND(E35=1,'ОТВЕТЫ УЧАЩИХСЯ'!M35=4),AND(E35=2,'ОТВЕТЫ УЧАЩИХСЯ'!M35=12)),1,IF('ОТВЕТЫ УЧАЩИХСЯ'!M35="N",'ОТВЕТЫ УЧАЩИХСЯ'!M35,0)),""),"")</f>
        <v>1</v>
      </c>
      <c r="O35" s="158">
        <f>IF(AND(OR($C35&lt;&gt;"",$D35&lt;&gt;""),$A35=1,$X$6="ДА"),IF(A35=1,IF(OR(AND(E35=1,'ОТВЕТЫ УЧАЩИХСЯ'!N35="ГИДА"),AND(E35=2,'ОТВЕТЫ УЧАЩИХСЯ'!N35="ЕИЗВ")),1,IF('ОТВЕТЫ УЧАЩИХСЯ'!N35="N",'ОТВЕТЫ УЧАЩИХСЯ'!N35,0)),""),"")</f>
        <v>1</v>
      </c>
      <c r="P35" s="102">
        <f>IF(AND(OR($C35&lt;&gt;"",$D35&lt;&gt;""),$A35=1,$X$6="ДА"),IF(A35=1,IF(OR(AND(E35=1,'ОТВЕТЫ УЧАЩИХСЯ'!O35=1),AND(E35=2,'ОТВЕТЫ УЧАЩИХСЯ'!O35=1)),1,IF('ОТВЕТЫ УЧАЩИХСЯ'!O35="N",'ОТВЕТЫ УЧАЩИХСЯ'!O35,0)),""),"")</f>
        <v>1</v>
      </c>
      <c r="Q35" s="102">
        <f>IF(AND(OR($C35&lt;&gt;"",$D35&lt;&gt;""),$A35=1,$X$6="ДА"),IF(A35=1,IF(OR(AND(E35=1,'ОТВЕТЫ УЧАЩИХСЯ'!P35=2134),AND(E35=2,'ОТВЕТЫ УЧАЩИХСЯ'!P35=2134)),1,IF('ОТВЕТЫ УЧАЩИХСЯ'!P35="N",'ОТВЕТЫ УЧАЩИХСЯ'!P35,0)),""),"")</f>
        <v>1</v>
      </c>
      <c r="R35" s="102">
        <f>IF(AND(OR($C35&lt;&gt;"",$D35&lt;&gt;""),$A35=1,$X$6="ДА"),IF(A35=1,IF(OR(AND(E35=1,'ОТВЕТЫ УЧАЩИХСЯ'!Q35=100),AND(E35=2,'ОТВЕТЫ УЧАЩИХСЯ'!Q35=1000)),1,IF('ОТВЕТЫ УЧАЩИХСЯ'!Q35="N",'ОТВЕТЫ УЧАЩИХСЯ'!Q35,0)),""),"")</f>
        <v>1</v>
      </c>
      <c r="S35" s="102">
        <f>IF(AND(OR($C35&lt;&gt;"",$D35&lt;&gt;""),$A35=1,$X$6="ДА"),IF($A35=1,IF(OR(AND($E35=1,'ОТВЕТЫ УЧАЩИХСЯ'!R35="3-2-65"),AND($E35=2,'ОТВЕТЫ УЧАЩИХСЯ'!R35="5262")),1,IF('ОТВЕТЫ УЧАЩИХСЯ'!R35="N",'ОТВЕТЫ УЧАЩИХСЯ'!R35,0)),""),"")</f>
        <v>1</v>
      </c>
      <c r="T35" s="102">
        <f>IF(AND(OR($C35&lt;&gt;"",$D35&lt;&gt;""),$A35=1,$X$6="ДА"),IF($A35=1,IF(OR(AND($E35=1,'ОТВЕТЫ УЧАЩИХСЯ'!S35="АНЯ"),AND($E35=2,'ОТВЕТЫ УЧАЩИХСЯ'!S35="МИША")),1,IF('ОТВЕТЫ УЧАЩИХСЯ'!S35="N",'ОТВЕТЫ УЧАЩИХСЯ'!S35,0)),""),"")</f>
        <v>1</v>
      </c>
      <c r="U35" s="102">
        <f>IF(AND(OR($C35&lt;&gt;"",$D35&lt;&gt;""),$A35=1,$X$6="ДА"),IF($A35=1,IF(OR(AND($E35=1,'ОТВЕТЫ УЧАЩИХСЯ'!T35="ЗФСОБМЛ"),AND($E35=2,'ОТВЕТЫ УЧАЩИХСЯ'!T35="ЁТПМЯКЖ")),1,IF('ОТВЕТЫ УЧАЩИХСЯ'!T35="N",'ОТВЕТЫ УЧАЩИХСЯ'!T35,0)),""),"")</f>
        <v>0</v>
      </c>
      <c r="V35" s="109">
        <f>IF(AND(OR($C35&lt;&gt;"",$D35&lt;&gt;""),$A35=1,$X$6="ДА"),IF($A35=1,IF(OR(AND($E35=1,'ОТВЕТЫ УЧАЩИХСЯ'!U35=92),AND($E35=2,'ОТВЕТЫ УЧАЩИХСЯ'!U35=70)),1,IF('ОТВЕТЫ УЧАЩИХСЯ'!U35="N",'ОТВЕТЫ УЧАЩИХСЯ'!U35,0)),""),"")</f>
        <v>1</v>
      </c>
      <c r="W35" s="307">
        <f t="shared" si="3"/>
        <v>16</v>
      </c>
      <c r="X35" s="317">
        <f t="shared" si="4"/>
        <v>0.94117647058823528</v>
      </c>
      <c r="Y35" s="164">
        <f t="shared" si="5"/>
        <v>10</v>
      </c>
      <c r="Z35" s="314">
        <f t="shared" si="11"/>
        <v>1</v>
      </c>
      <c r="AA35" s="164">
        <f t="shared" si="6"/>
        <v>6</v>
      </c>
      <c r="AB35" s="314">
        <f t="shared" si="12"/>
        <v>0.8571428571428571</v>
      </c>
      <c r="AC35" s="308" t="str">
        <f t="shared" si="7"/>
        <v>ВЫСОКИЙ</v>
      </c>
      <c r="AD35" s="304" t="e">
        <f t="shared" si="8"/>
        <v>#REF!</v>
      </c>
      <c r="AE35" s="229" t="e">
        <f t="shared" si="9"/>
        <v>#REF!</v>
      </c>
      <c r="AF35" s="228">
        <v>7</v>
      </c>
      <c r="AG35" s="323" t="e">
        <f t="shared" si="10"/>
        <v>#REF!</v>
      </c>
      <c r="AH35" s="6"/>
      <c r="AI35" s="6"/>
      <c r="AJ35" s="6"/>
      <c r="AK35" s="6"/>
      <c r="AL35" s="6"/>
      <c r="AM35" s="6"/>
    </row>
    <row r="36" spans="1:39" ht="12.75" customHeight="1" x14ac:dyDescent="0.2">
      <c r="A36" s="12">
        <f>IF('СПИСОК КЛАССА'!J36&gt;0,1,0)</f>
        <v>1</v>
      </c>
      <c r="B36" s="100">
        <v>17</v>
      </c>
      <c r="C36" s="101">
        <f>IF(NOT(ISBLANK('СПИСОК КЛАССА'!C36)),'СПИСОК КЛАССА'!C36,"")</f>
        <v>17</v>
      </c>
      <c r="D36" s="136" t="str">
        <f>IF(NOT(ISBLANK('СПИСОК КЛАССА'!D36)),IF($A36=1,'СПИСОК КЛАССА'!D36, "УЧЕНИК НЕ ВЫПОЛНЯЛ РАБОТУ"),"")</f>
        <v>СОЛОШИН ГЕРМАН</v>
      </c>
      <c r="E36" s="156">
        <f>IF($C36&lt;&gt;"",'СПИСОК КЛАССА'!J36,"")</f>
        <v>2</v>
      </c>
      <c r="F36" s="133">
        <f>IF(AND(OR($C36&lt;&gt;"",$D36&lt;&gt;""),$A36=1,$X$6="ДА"),(IF(A36=1,IF(OR(AND(E36=1,'ОТВЕТЫ УЧАЩИХСЯ'!E36=3),AND(E36=2,'ОТВЕТЫ УЧАЩИХСЯ'!E36=3)),1,IF('ОТВЕТЫ УЧАЩИХСЯ'!E36="N",'ОТВЕТЫ УЧАЩИХСЯ'!E36,0)),"")),"")</f>
        <v>1</v>
      </c>
      <c r="G36" s="158">
        <f>IF(AND(OR($C36&lt;&gt;"",$D36&lt;&gt;""),$A36=1,$X$6="ДА"),IF(A36=1,IF(OR(AND(E36=1,'ОТВЕТЫ УЧАЩИХСЯ'!F36=3),AND(E36=2,'ОТВЕТЫ УЧАЩИХСЯ'!F36=3)),1,(IF('ОТВЕТЫ УЧАЩИХСЯ'!F36="N",'ОТВЕТЫ УЧАЩИХСЯ'!F36,0))),""),"")</f>
        <v>1</v>
      </c>
      <c r="H36" s="102">
        <f>IF(AND(OR($C36&lt;&gt;"",$D36&lt;&gt;""),$A36=1,$X$6="ДА"),IF(A36=1,IF(OR(AND(E36=1,'ОТВЕТЫ УЧАЩИХСЯ'!G36=3),AND(E36=2,'ОТВЕТЫ УЧАЩИХСЯ'!G36=3)),1,IF('ОТВЕТЫ УЧАЩИХСЯ'!G36="N",'ОТВЕТЫ УЧАЩИХСЯ'!G36,0)),""),"")</f>
        <v>1</v>
      </c>
      <c r="I36" s="102">
        <f>IF(AND(OR($C36&lt;&gt;"",$D36&lt;&gt;""),$A36=1,$X$6="ДА"),IF(A36=1,IF(OR(AND(E36=1,'ОТВЕТЫ УЧАЩИХСЯ'!H36=2),AND(E36=2,'ОТВЕТЫ УЧАЩИХСЯ'!H36=2)),1,IF('ОТВЕТЫ УЧАЩИХСЯ'!H36="N",'ОТВЕТЫ УЧАЩИХСЯ'!H36,0)),""),"")</f>
        <v>1</v>
      </c>
      <c r="J36" s="102">
        <f>IF(AND(OR($C36&lt;&gt;"",$D36&lt;&gt;""),$A36=1,$X$6="ДА"),IF(A36=1,IF(OR(AND(E36=1,'ОТВЕТЫ УЧАЩИХСЯ'!I36=4),AND(E36=2,'ОТВЕТЫ УЧАЩИХСЯ'!I36=4)),1,IF('ОТВЕТЫ УЧАЩИХСЯ'!I36="N",'ОТВЕТЫ УЧАЩИХСЯ'!I36,0)),""),"")</f>
        <v>1</v>
      </c>
      <c r="K36" s="102">
        <f>IF(AND(OR($C36&lt;&gt;"",$D36&lt;&gt;""),$A36=1,$X$6="ДА"),IF(A36=1,IF(OR(AND(E36=1,'ОТВЕТЫ УЧАЩИХСЯ'!J36=1),AND(E36=2,'ОТВЕТЫ УЧАЩИХСЯ'!J36=2)),1,IF('ОТВЕТЫ УЧАЩИХСЯ'!J36="N",'ОТВЕТЫ УЧАЩИХСЯ'!J36,0)),""),"")</f>
        <v>1</v>
      </c>
      <c r="L36" s="109">
        <f>IF(AND(OR($C36&lt;&gt;"",$D36&lt;&gt;""),$A36=1,$X$6="ДА"),IF(A36=1,IF(OR(AND(E36=1,'ОТВЕТЫ УЧАЩИХСЯ'!K36=4),AND(E36=2,'ОТВЕТЫ УЧАЩИХСЯ'!K36=1)),1,IF('ОТВЕТЫ УЧАЩИХСЯ'!K36="N",'ОТВЕТЫ УЧАЩИХСЯ'!K36,0)),""),"")</f>
        <v>1</v>
      </c>
      <c r="M36" s="133">
        <f>IF(AND(OR($C36&lt;&gt;"",$D36&lt;&gt;""),$A36=1,$X$6="ДА"),IF(A36=1,IF(OR(AND(E36=1,'ОТВЕТЫ УЧАЩИХСЯ'!L36=35),AND(E36=2,'ОТВЕТЫ УЧАЩИХСЯ'!L36=38)),1,IF('ОТВЕТЫ УЧАЩИХСЯ'!L36="N",'ОТВЕТЫ УЧАЩИХСЯ'!L36,0)),""),"")</f>
        <v>1</v>
      </c>
      <c r="N36" s="102">
        <f>IF(AND(OR($C36&lt;&gt;"",$D36&lt;&gt;""),$A36=1,$X$6="ДА"),IF(A36=1,IF(OR(AND(E36=1,'ОТВЕТЫ УЧАЩИХСЯ'!M36=4),AND(E36=2,'ОТВЕТЫ УЧАЩИХСЯ'!M36=12)),1,IF('ОТВЕТЫ УЧАЩИХСЯ'!M36="N",'ОТВЕТЫ УЧАЩИХСЯ'!M36,0)),""),"")</f>
        <v>1</v>
      </c>
      <c r="O36" s="158">
        <f>IF(AND(OR($C36&lt;&gt;"",$D36&lt;&gt;""),$A36=1,$X$6="ДА"),IF(A36=1,IF(OR(AND(E36=1,'ОТВЕТЫ УЧАЩИХСЯ'!N36="ГИДА"),AND(E36=2,'ОТВЕТЫ УЧАЩИХСЯ'!N36="ЕИЗВ")),1,IF('ОТВЕТЫ УЧАЩИХСЯ'!N36="N",'ОТВЕТЫ УЧАЩИХСЯ'!N36,0)),""),"")</f>
        <v>1</v>
      </c>
      <c r="P36" s="102">
        <f>IF(AND(OR($C36&lt;&gt;"",$D36&lt;&gt;""),$A36=1,$X$6="ДА"),IF(A36=1,IF(OR(AND(E36=1,'ОТВЕТЫ УЧАЩИХСЯ'!O36=1),AND(E36=2,'ОТВЕТЫ УЧАЩИХСЯ'!O36=1)),1,IF('ОТВЕТЫ УЧАЩИХСЯ'!O36="N",'ОТВЕТЫ УЧАЩИХСЯ'!O36,0)),""),"")</f>
        <v>1</v>
      </c>
      <c r="Q36" s="102">
        <f>IF(AND(OR($C36&lt;&gt;"",$D36&lt;&gt;""),$A36=1,$X$6="ДА"),IF(A36=1,IF(OR(AND(E36=1,'ОТВЕТЫ УЧАЩИХСЯ'!P36=2134),AND(E36=2,'ОТВЕТЫ УЧАЩИХСЯ'!P36=2134)),1,IF('ОТВЕТЫ УЧАЩИХСЯ'!P36="N",'ОТВЕТЫ УЧАЩИХСЯ'!P36,0)),""),"")</f>
        <v>0</v>
      </c>
      <c r="R36" s="102">
        <f>IF(AND(OR($C36&lt;&gt;"",$D36&lt;&gt;""),$A36=1,$X$6="ДА"),IF(A36=1,IF(OR(AND(E36=1,'ОТВЕТЫ УЧАЩИХСЯ'!Q36=100),AND(E36=2,'ОТВЕТЫ УЧАЩИХСЯ'!Q36=1000)),1,IF('ОТВЕТЫ УЧАЩИХСЯ'!Q36="N",'ОТВЕТЫ УЧАЩИХСЯ'!Q36,0)),""),"")</f>
        <v>1</v>
      </c>
      <c r="S36" s="102">
        <f>IF(AND(OR($C36&lt;&gt;"",$D36&lt;&gt;""),$A36=1,$X$6="ДА"),IF($A36=1,IF(OR(AND($E36=1,'ОТВЕТЫ УЧАЩИХСЯ'!R36="3-2-65"),AND($E36=2,'ОТВЕТЫ УЧАЩИХСЯ'!R36="5262")),1,IF('ОТВЕТЫ УЧАЩИХСЯ'!R36="N",'ОТВЕТЫ УЧАЩИХСЯ'!R36,0)),""),"")</f>
        <v>1</v>
      </c>
      <c r="T36" s="102">
        <f>IF(AND(OR($C36&lt;&gt;"",$D36&lt;&gt;""),$A36=1,$X$6="ДА"),IF($A36=1,IF(OR(AND($E36=1,'ОТВЕТЫ УЧАЩИХСЯ'!S36="АНЯ"),AND($E36=2,'ОТВЕТЫ УЧАЩИХСЯ'!S36="МИША")),1,IF('ОТВЕТЫ УЧАЩИХСЯ'!S36="N",'ОТВЕТЫ УЧАЩИХСЯ'!S36,0)),""),"")</f>
        <v>1</v>
      </c>
      <c r="U36" s="102">
        <f>IF(AND(OR($C36&lt;&gt;"",$D36&lt;&gt;""),$A36=1,$X$6="ДА"),IF($A36=1,IF(OR(AND($E36=1,'ОТВЕТЫ УЧАЩИХСЯ'!T36="ЗФСОБМЛ"),AND($E36=2,'ОТВЕТЫ УЧАЩИХСЯ'!T36="ЁТПМЯКЖ")),1,IF('ОТВЕТЫ УЧАЩИХСЯ'!T36="N",'ОТВЕТЫ УЧАЩИХСЯ'!T36,0)),""),"")</f>
        <v>0</v>
      </c>
      <c r="V36" s="109">
        <f>IF(AND(OR($C36&lt;&gt;"",$D36&lt;&gt;""),$A36=1,$X$6="ДА"),IF($A36=1,IF(OR(AND($E36=1,'ОТВЕТЫ УЧАЩИХСЯ'!U36=92),AND($E36=2,'ОТВЕТЫ УЧАЩИХСЯ'!U36=70)),1,IF('ОТВЕТЫ УЧАЩИХСЯ'!U36="N",'ОТВЕТЫ УЧАЩИХСЯ'!U36,0)),""),"")</f>
        <v>1</v>
      </c>
      <c r="W36" s="307">
        <f t="shared" si="3"/>
        <v>15</v>
      </c>
      <c r="X36" s="317">
        <f t="shared" si="4"/>
        <v>0.88235294117647056</v>
      </c>
      <c r="Y36" s="164">
        <f t="shared" si="5"/>
        <v>9</v>
      </c>
      <c r="Z36" s="314">
        <f t="shared" si="11"/>
        <v>0.9</v>
      </c>
      <c r="AA36" s="164">
        <f t="shared" si="6"/>
        <v>5</v>
      </c>
      <c r="AB36" s="314">
        <f t="shared" si="12"/>
        <v>0.7142857142857143</v>
      </c>
      <c r="AC36" s="308" t="str">
        <f t="shared" si="7"/>
        <v>ПОВЫШЕННЫЙ</v>
      </c>
      <c r="AD36" s="304" t="e">
        <f t="shared" si="8"/>
        <v>#REF!</v>
      </c>
      <c r="AE36" s="229" t="e">
        <f t="shared" si="9"/>
        <v>#REF!</v>
      </c>
      <c r="AF36" s="228">
        <v>7</v>
      </c>
      <c r="AG36" s="323" t="e">
        <f t="shared" si="10"/>
        <v>#REF!</v>
      </c>
      <c r="AH36" s="6"/>
      <c r="AI36" s="6"/>
      <c r="AJ36" s="6"/>
      <c r="AK36" s="6"/>
      <c r="AL36" s="6"/>
      <c r="AM36" s="6"/>
    </row>
    <row r="37" spans="1:39" ht="12.75" customHeight="1" x14ac:dyDescent="0.2">
      <c r="A37" s="12">
        <f>IF('СПИСОК КЛАССА'!J37&gt;0,1,0)</f>
        <v>1</v>
      </c>
      <c r="B37" s="100">
        <v>18</v>
      </c>
      <c r="C37" s="101">
        <f>IF(NOT(ISBLANK('СПИСОК КЛАССА'!C37)),'СПИСОК КЛАССА'!C37,"")</f>
        <v>18</v>
      </c>
      <c r="D37" s="136" t="str">
        <f>IF(NOT(ISBLANK('СПИСОК КЛАССА'!D37)),IF($A37=1,'СПИСОК КЛАССА'!D37, "УЧЕНИК НЕ ВЫПОЛНЯЛ РАБОТУ"),"")</f>
        <v>ФИЛИППОВ ВЛАДИСЛАВ</v>
      </c>
      <c r="E37" s="156">
        <f>IF($C37&lt;&gt;"",'СПИСОК КЛАССА'!J37,"")</f>
        <v>2</v>
      </c>
      <c r="F37" s="133">
        <f>IF(AND(OR($C37&lt;&gt;"",$D37&lt;&gt;""),$A37=1,$X$6="ДА"),(IF(A37=1,IF(OR(AND(E37=1,'ОТВЕТЫ УЧАЩИХСЯ'!E37=3),AND(E37=2,'ОТВЕТЫ УЧАЩИХСЯ'!E37=3)),1,IF('ОТВЕТЫ УЧАЩИХСЯ'!E37="N",'ОТВЕТЫ УЧАЩИХСЯ'!E37,0)),"")),"")</f>
        <v>1</v>
      </c>
      <c r="G37" s="158">
        <f>IF(AND(OR($C37&lt;&gt;"",$D37&lt;&gt;""),$A37=1,$X$6="ДА"),IF(A37=1,IF(OR(AND(E37=1,'ОТВЕТЫ УЧАЩИХСЯ'!F37=3),AND(E37=2,'ОТВЕТЫ УЧАЩИХСЯ'!F37=3)),1,(IF('ОТВЕТЫ УЧАЩИХСЯ'!F37="N",'ОТВЕТЫ УЧАЩИХСЯ'!F37,0))),""),"")</f>
        <v>1</v>
      </c>
      <c r="H37" s="102">
        <f>IF(AND(OR($C37&lt;&gt;"",$D37&lt;&gt;""),$A37=1,$X$6="ДА"),IF(A37=1,IF(OR(AND(E37=1,'ОТВЕТЫ УЧАЩИХСЯ'!G37=3),AND(E37=2,'ОТВЕТЫ УЧАЩИХСЯ'!G37=3)),1,IF('ОТВЕТЫ УЧАЩИХСЯ'!G37="N",'ОТВЕТЫ УЧАЩИХСЯ'!G37,0)),""),"")</f>
        <v>1</v>
      </c>
      <c r="I37" s="102">
        <f>IF(AND(OR($C37&lt;&gt;"",$D37&lt;&gt;""),$A37=1,$X$6="ДА"),IF(A37=1,IF(OR(AND(E37=1,'ОТВЕТЫ УЧАЩИХСЯ'!H37=2),AND(E37=2,'ОТВЕТЫ УЧАЩИХСЯ'!H37=2)),1,IF('ОТВЕТЫ УЧАЩИХСЯ'!H37="N",'ОТВЕТЫ УЧАЩИХСЯ'!H37,0)),""),"")</f>
        <v>1</v>
      </c>
      <c r="J37" s="102">
        <f>IF(AND(OR($C37&lt;&gt;"",$D37&lt;&gt;""),$A37=1,$X$6="ДА"),IF(A37=1,IF(OR(AND(E37=1,'ОТВЕТЫ УЧАЩИХСЯ'!I37=4),AND(E37=2,'ОТВЕТЫ УЧАЩИХСЯ'!I37=4)),1,IF('ОТВЕТЫ УЧАЩИХСЯ'!I37="N",'ОТВЕТЫ УЧАЩИХСЯ'!I37,0)),""),"")</f>
        <v>1</v>
      </c>
      <c r="K37" s="102">
        <f>IF(AND(OR($C37&lt;&gt;"",$D37&lt;&gt;""),$A37=1,$X$6="ДА"),IF(A37=1,IF(OR(AND(E37=1,'ОТВЕТЫ УЧАЩИХСЯ'!J37=1),AND(E37=2,'ОТВЕТЫ УЧАЩИХСЯ'!J37=2)),1,IF('ОТВЕТЫ УЧАЩИХСЯ'!J37="N",'ОТВЕТЫ УЧАЩИХСЯ'!J37,0)),""),"")</f>
        <v>1</v>
      </c>
      <c r="L37" s="109">
        <f>IF(AND(OR($C37&lt;&gt;"",$D37&lt;&gt;""),$A37=1,$X$6="ДА"),IF(A37=1,IF(OR(AND(E37=1,'ОТВЕТЫ УЧАЩИХСЯ'!K37=4),AND(E37=2,'ОТВЕТЫ УЧАЩИХСЯ'!K37=1)),1,IF('ОТВЕТЫ УЧАЩИХСЯ'!K37="N",'ОТВЕТЫ УЧАЩИХСЯ'!K37,0)),""),"")</f>
        <v>1</v>
      </c>
      <c r="M37" s="133">
        <f>IF(AND(OR($C37&lt;&gt;"",$D37&lt;&gt;""),$A37=1,$X$6="ДА"),IF(A37=1,IF(OR(AND(E37=1,'ОТВЕТЫ УЧАЩИХСЯ'!L37=35),AND(E37=2,'ОТВЕТЫ УЧАЩИХСЯ'!L37=38)),1,IF('ОТВЕТЫ УЧАЩИХСЯ'!L37="N",'ОТВЕТЫ УЧАЩИХСЯ'!L37,0)),""),"")</f>
        <v>1</v>
      </c>
      <c r="N37" s="102">
        <f>IF(AND(OR($C37&lt;&gt;"",$D37&lt;&gt;""),$A37=1,$X$6="ДА"),IF(A37=1,IF(OR(AND(E37=1,'ОТВЕТЫ УЧАЩИХСЯ'!M37=4),AND(E37=2,'ОТВЕТЫ УЧАЩИХСЯ'!M37=12)),1,IF('ОТВЕТЫ УЧАЩИХСЯ'!M37="N",'ОТВЕТЫ УЧАЩИХСЯ'!M37,0)),""),"")</f>
        <v>1</v>
      </c>
      <c r="O37" s="158">
        <f>IF(AND(OR($C37&lt;&gt;"",$D37&lt;&gt;""),$A37=1,$X$6="ДА"),IF(A37=1,IF(OR(AND(E37=1,'ОТВЕТЫ УЧАЩИХСЯ'!N37="ГИДА"),AND(E37=2,'ОТВЕТЫ УЧАЩИХСЯ'!N37="ЕИЗВ")),1,IF('ОТВЕТЫ УЧАЩИХСЯ'!N37="N",'ОТВЕТЫ УЧАЩИХСЯ'!N37,0)),""),"")</f>
        <v>0</v>
      </c>
      <c r="P37" s="102">
        <f>IF(AND(OR($C37&lt;&gt;"",$D37&lt;&gt;""),$A37=1,$X$6="ДА"),IF(A37=1,IF(OR(AND(E37=1,'ОТВЕТЫ УЧАЩИХСЯ'!O37=1),AND(E37=2,'ОТВЕТЫ УЧАЩИХСЯ'!O37=1)),1,IF('ОТВЕТЫ УЧАЩИХСЯ'!O37="N",'ОТВЕТЫ УЧАЩИХСЯ'!O37,0)),""),"")</f>
        <v>1</v>
      </c>
      <c r="Q37" s="102">
        <f>IF(AND(OR($C37&lt;&gt;"",$D37&lt;&gt;""),$A37=1,$X$6="ДА"),IF(A37=1,IF(OR(AND(E37=1,'ОТВЕТЫ УЧАЩИХСЯ'!P37=2134),AND(E37=2,'ОТВЕТЫ УЧАЩИХСЯ'!P37=2134)),1,IF('ОТВЕТЫ УЧАЩИХСЯ'!P37="N",'ОТВЕТЫ УЧАЩИХСЯ'!P37,0)),""),"")</f>
        <v>1</v>
      </c>
      <c r="R37" s="102">
        <f>IF(AND(OR($C37&lt;&gt;"",$D37&lt;&gt;""),$A37=1,$X$6="ДА"),IF(A37=1,IF(OR(AND(E37=1,'ОТВЕТЫ УЧАЩИХСЯ'!Q37=100),AND(E37=2,'ОТВЕТЫ УЧАЩИХСЯ'!Q37=1000)),1,IF('ОТВЕТЫ УЧАЩИХСЯ'!Q37="N",'ОТВЕТЫ УЧАЩИХСЯ'!Q37,0)),""),"")</f>
        <v>1</v>
      </c>
      <c r="S37" s="102">
        <f>IF(AND(OR($C37&lt;&gt;"",$D37&lt;&gt;""),$A37=1,$X$6="ДА"),IF($A37=1,IF(OR(AND($E37=1,'ОТВЕТЫ УЧАЩИХСЯ'!R37="3-2-65"),AND($E37=2,'ОТВЕТЫ УЧАЩИХСЯ'!R37="5262")),1,IF('ОТВЕТЫ УЧАЩИХСЯ'!R37="N",'ОТВЕТЫ УЧАЩИХСЯ'!R37,0)),""),"")</f>
        <v>0</v>
      </c>
      <c r="T37" s="102">
        <f>IF(AND(OR($C37&lt;&gt;"",$D37&lt;&gt;""),$A37=1,$X$6="ДА"),IF($A37=1,IF(OR(AND($E37=1,'ОТВЕТЫ УЧАЩИХСЯ'!S37="АНЯ"),AND($E37=2,'ОТВЕТЫ УЧАЩИХСЯ'!S37="МИША")),1,IF('ОТВЕТЫ УЧАЩИХСЯ'!S37="N",'ОТВЕТЫ УЧАЩИХСЯ'!S37,0)),""),"")</f>
        <v>1</v>
      </c>
      <c r="U37" s="102">
        <f>IF(AND(OR($C37&lt;&gt;"",$D37&lt;&gt;""),$A37=1,$X$6="ДА"),IF($A37=1,IF(OR(AND($E37=1,'ОТВЕТЫ УЧАЩИХСЯ'!T37="ЗФСОБМЛ"),AND($E37=2,'ОТВЕТЫ УЧАЩИХСЯ'!T37="ЁТПМЯКЖ")),1,IF('ОТВЕТЫ УЧАЩИХСЯ'!T37="N",'ОТВЕТЫ УЧАЩИХСЯ'!T37,0)),""),"")</f>
        <v>0</v>
      </c>
      <c r="V37" s="109">
        <f>IF(AND(OR($C37&lt;&gt;"",$D37&lt;&gt;""),$A37=1,$X$6="ДА"),IF($A37=1,IF(OR(AND($E37=1,'ОТВЕТЫ УЧАЩИХСЯ'!U37=92),AND($E37=2,'ОТВЕТЫ УЧАЩИХСЯ'!U37=70)),1,IF('ОТВЕТЫ УЧАЩИХСЯ'!U37="N",'ОТВЕТЫ УЧАЩИХСЯ'!U37,0)),""),"")</f>
        <v>1</v>
      </c>
      <c r="W37" s="307">
        <f t="shared" si="3"/>
        <v>14</v>
      </c>
      <c r="X37" s="317">
        <f t="shared" si="4"/>
        <v>0.82352941176470584</v>
      </c>
      <c r="Y37" s="164">
        <f t="shared" si="5"/>
        <v>10</v>
      </c>
      <c r="Z37" s="314">
        <f t="shared" si="11"/>
        <v>1</v>
      </c>
      <c r="AA37" s="164">
        <f t="shared" si="6"/>
        <v>5</v>
      </c>
      <c r="AB37" s="314">
        <f t="shared" si="12"/>
        <v>0.7142857142857143</v>
      </c>
      <c r="AC37" s="308" t="str">
        <f t="shared" si="7"/>
        <v>БАЗОВЫЙ</v>
      </c>
      <c r="AD37" s="304" t="e">
        <f t="shared" si="8"/>
        <v>#REF!</v>
      </c>
      <c r="AE37" s="229" t="e">
        <f t="shared" si="9"/>
        <v>#REF!</v>
      </c>
      <c r="AF37" s="228">
        <v>7</v>
      </c>
      <c r="AG37" s="323" t="e">
        <f t="shared" si="10"/>
        <v>#REF!</v>
      </c>
      <c r="AH37" s="6"/>
      <c r="AI37" s="6"/>
      <c r="AJ37" s="6"/>
      <c r="AK37" s="6"/>
      <c r="AL37" s="6"/>
      <c r="AM37" s="6"/>
    </row>
    <row r="38" spans="1:39" ht="12.75" customHeight="1" x14ac:dyDescent="0.2">
      <c r="A38" s="12">
        <f>IF('СПИСОК КЛАССА'!J38&gt;0,1,0)</f>
        <v>1</v>
      </c>
      <c r="B38" s="100">
        <v>19</v>
      </c>
      <c r="C38" s="101">
        <f>IF(NOT(ISBLANK('СПИСОК КЛАССА'!C38)),'СПИСОК КЛАССА'!C38,"")</f>
        <v>19</v>
      </c>
      <c r="D38" s="136" t="str">
        <f>IF(NOT(ISBLANK('СПИСОК КЛАССА'!D38)),IF($A38=1,'СПИСОК КЛАССА'!D38, "УЧЕНИК НЕ ВЫПОЛНЯЛ РАБОТУ"),"")</f>
        <v>ЦУКАНОВ МАКСИМ</v>
      </c>
      <c r="E38" s="156">
        <f>IF($C38&lt;&gt;"",'СПИСОК КЛАССА'!J38,"")</f>
        <v>2</v>
      </c>
      <c r="F38" s="133">
        <f>IF(AND(OR($C38&lt;&gt;"",$D38&lt;&gt;""),$A38=1,$X$6="ДА"),(IF(A38=1,IF(OR(AND(E38=1,'ОТВЕТЫ УЧАЩИХСЯ'!E38=3),AND(E38=2,'ОТВЕТЫ УЧАЩИХСЯ'!E38=3)),1,IF('ОТВЕТЫ УЧАЩИХСЯ'!E38="N",'ОТВЕТЫ УЧАЩИХСЯ'!E38,0)),"")),"")</f>
        <v>1</v>
      </c>
      <c r="G38" s="158">
        <f>IF(AND(OR($C38&lt;&gt;"",$D38&lt;&gt;""),$A38=1,$X$6="ДА"),IF(A38=1,IF(OR(AND(E38=1,'ОТВЕТЫ УЧАЩИХСЯ'!F38=3),AND(E38=2,'ОТВЕТЫ УЧАЩИХСЯ'!F38=3)),1,(IF('ОТВЕТЫ УЧАЩИХСЯ'!F38="N",'ОТВЕТЫ УЧАЩИХСЯ'!F38,0))),""),"")</f>
        <v>1</v>
      </c>
      <c r="H38" s="102">
        <f>IF(AND(OR($C38&lt;&gt;"",$D38&lt;&gt;""),$A38=1,$X$6="ДА"),IF(A38=1,IF(OR(AND(E38=1,'ОТВЕТЫ УЧАЩИХСЯ'!G38=3),AND(E38=2,'ОТВЕТЫ УЧАЩИХСЯ'!G38=3)),1,IF('ОТВЕТЫ УЧАЩИХСЯ'!G38="N",'ОТВЕТЫ УЧАЩИХСЯ'!G38,0)),""),"")</f>
        <v>1</v>
      </c>
      <c r="I38" s="102">
        <f>IF(AND(OR($C38&lt;&gt;"",$D38&lt;&gt;""),$A38=1,$X$6="ДА"),IF(A38=1,IF(OR(AND(E38=1,'ОТВЕТЫ УЧАЩИХСЯ'!H38=2),AND(E38=2,'ОТВЕТЫ УЧАЩИХСЯ'!H38=2)),1,IF('ОТВЕТЫ УЧАЩИХСЯ'!H38="N",'ОТВЕТЫ УЧАЩИХСЯ'!H38,0)),""),"")</f>
        <v>1</v>
      </c>
      <c r="J38" s="102">
        <f>IF(AND(OR($C38&lt;&gt;"",$D38&lt;&gt;""),$A38=1,$X$6="ДА"),IF(A38=1,IF(OR(AND(E38=1,'ОТВЕТЫ УЧАЩИХСЯ'!I38=4),AND(E38=2,'ОТВЕТЫ УЧАЩИХСЯ'!I38=4)),1,IF('ОТВЕТЫ УЧАЩИХСЯ'!I38="N",'ОТВЕТЫ УЧАЩИХСЯ'!I38,0)),""),"")</f>
        <v>1</v>
      </c>
      <c r="K38" s="102">
        <f>IF(AND(OR($C38&lt;&gt;"",$D38&lt;&gt;""),$A38=1,$X$6="ДА"),IF(A38=1,IF(OR(AND(E38=1,'ОТВЕТЫ УЧАЩИХСЯ'!J38=1),AND(E38=2,'ОТВЕТЫ УЧАЩИХСЯ'!J38=2)),1,IF('ОТВЕТЫ УЧАЩИХСЯ'!J38="N",'ОТВЕТЫ УЧАЩИХСЯ'!J38,0)),""),"")</f>
        <v>1</v>
      </c>
      <c r="L38" s="109">
        <f>IF(AND(OR($C38&lt;&gt;"",$D38&lt;&gt;""),$A38=1,$X$6="ДА"),IF(A38=1,IF(OR(AND(E38=1,'ОТВЕТЫ УЧАЩИХСЯ'!K38=4),AND(E38=2,'ОТВЕТЫ УЧАЩИХСЯ'!K38=1)),1,IF('ОТВЕТЫ УЧАЩИХСЯ'!K38="N",'ОТВЕТЫ УЧАЩИХСЯ'!K38,0)),""),"")</f>
        <v>1</v>
      </c>
      <c r="M38" s="133">
        <f>IF(AND(OR($C38&lt;&gt;"",$D38&lt;&gt;""),$A38=1,$X$6="ДА"),IF(A38=1,IF(OR(AND(E38=1,'ОТВЕТЫ УЧАЩИХСЯ'!L38=35),AND(E38=2,'ОТВЕТЫ УЧАЩИХСЯ'!L38=38)),1,IF('ОТВЕТЫ УЧАЩИХСЯ'!L38="N",'ОТВЕТЫ УЧАЩИХСЯ'!L38,0)),""),"")</f>
        <v>1</v>
      </c>
      <c r="N38" s="102">
        <f>IF(AND(OR($C38&lt;&gt;"",$D38&lt;&gt;""),$A38=1,$X$6="ДА"),IF(A38=1,IF(OR(AND(E38=1,'ОТВЕТЫ УЧАЩИХСЯ'!M38=4),AND(E38=2,'ОТВЕТЫ УЧАЩИХСЯ'!M38=12)),1,IF('ОТВЕТЫ УЧАЩИХСЯ'!M38="N",'ОТВЕТЫ УЧАЩИХСЯ'!M38,0)),""),"")</f>
        <v>1</v>
      </c>
      <c r="O38" s="158">
        <f>IF(AND(OR($C38&lt;&gt;"",$D38&lt;&gt;""),$A38=1,$X$6="ДА"),IF(A38=1,IF(OR(AND(E38=1,'ОТВЕТЫ УЧАЩИХСЯ'!N38="ГИДА"),AND(E38=2,'ОТВЕТЫ УЧАЩИХСЯ'!N38="ЕИЗВ")),1,IF('ОТВЕТЫ УЧАЩИХСЯ'!N38="N",'ОТВЕТЫ УЧАЩИХСЯ'!N38,0)),""),"")</f>
        <v>1</v>
      </c>
      <c r="P38" s="102">
        <f>IF(AND(OR($C38&lt;&gt;"",$D38&lt;&gt;""),$A38=1,$X$6="ДА"),IF(A38=1,IF(OR(AND(E38=1,'ОТВЕТЫ УЧАЩИХСЯ'!O38=1),AND(E38=2,'ОТВЕТЫ УЧАЩИХСЯ'!O38=1)),1,IF('ОТВЕТЫ УЧАЩИХСЯ'!O38="N",'ОТВЕТЫ УЧАЩИХСЯ'!O38,0)),""),"")</f>
        <v>1</v>
      </c>
      <c r="Q38" s="102">
        <f>IF(AND(OR($C38&lt;&gt;"",$D38&lt;&gt;""),$A38=1,$X$6="ДА"),IF(A38=1,IF(OR(AND(E38=1,'ОТВЕТЫ УЧАЩИХСЯ'!P38=2134),AND(E38=2,'ОТВЕТЫ УЧАЩИХСЯ'!P38=2134)),1,IF('ОТВЕТЫ УЧАЩИХСЯ'!P38="N",'ОТВЕТЫ УЧАЩИХСЯ'!P38,0)),""),"")</f>
        <v>0</v>
      </c>
      <c r="R38" s="102">
        <f>IF(AND(OR($C38&lt;&gt;"",$D38&lt;&gt;""),$A38=1,$X$6="ДА"),IF(A38=1,IF(OR(AND(E38=1,'ОТВЕТЫ УЧАЩИХСЯ'!Q38=100),AND(E38=2,'ОТВЕТЫ УЧАЩИХСЯ'!Q38=1000)),1,IF('ОТВЕТЫ УЧАЩИХСЯ'!Q38="N",'ОТВЕТЫ УЧАЩИХСЯ'!Q38,0)),""),"")</f>
        <v>1</v>
      </c>
      <c r="S38" s="102">
        <f>IF(AND(OR($C38&lt;&gt;"",$D38&lt;&gt;""),$A38=1,$X$6="ДА"),IF($A38=1,IF(OR(AND($E38=1,'ОТВЕТЫ УЧАЩИХСЯ'!R38="3-2-65"),AND($E38=2,'ОТВЕТЫ УЧАЩИХСЯ'!R38="5262")),1,IF('ОТВЕТЫ УЧАЩИХСЯ'!R38="N",'ОТВЕТЫ УЧАЩИХСЯ'!R38,0)),""),"")</f>
        <v>1</v>
      </c>
      <c r="T38" s="102">
        <f>IF(AND(OR($C38&lt;&gt;"",$D38&lt;&gt;""),$A38=1,$X$6="ДА"),IF($A38=1,IF(OR(AND($E38=1,'ОТВЕТЫ УЧАЩИХСЯ'!S38="АНЯ"),AND($E38=2,'ОТВЕТЫ УЧАЩИХСЯ'!S38="МИША")),1,IF('ОТВЕТЫ УЧАЩИХСЯ'!S38="N",'ОТВЕТЫ УЧАЩИХСЯ'!S38,0)),""),"")</f>
        <v>1</v>
      </c>
      <c r="U38" s="102">
        <f>IF(AND(OR($C38&lt;&gt;"",$D38&lt;&gt;""),$A38=1,$X$6="ДА"),IF($A38=1,IF(OR(AND($E38=1,'ОТВЕТЫ УЧАЩИХСЯ'!T38="ЗФСОБМЛ"),AND($E38=2,'ОТВЕТЫ УЧАЩИХСЯ'!T38="ЁТПМЯКЖ")),1,IF('ОТВЕТЫ УЧАЩИХСЯ'!T38="N",'ОТВЕТЫ УЧАЩИХСЯ'!T38,0)),""),"")</f>
        <v>0</v>
      </c>
      <c r="V38" s="109">
        <f>IF(AND(OR($C38&lt;&gt;"",$D38&lt;&gt;""),$A38=1,$X$6="ДА"),IF($A38=1,IF(OR(AND($E38=1,'ОТВЕТЫ УЧАЩИХСЯ'!U38=92),AND($E38=2,'ОТВЕТЫ УЧАЩИХСЯ'!U38=70)),1,IF('ОТВЕТЫ УЧАЩИХСЯ'!U38="N",'ОТВЕТЫ УЧАЩИХСЯ'!U38,0)),""),"")</f>
        <v>0</v>
      </c>
      <c r="W38" s="307">
        <f t="shared" si="3"/>
        <v>14</v>
      </c>
      <c r="X38" s="317">
        <f t="shared" si="4"/>
        <v>0.82352941176470584</v>
      </c>
      <c r="Y38" s="164">
        <f t="shared" si="5"/>
        <v>9</v>
      </c>
      <c r="Z38" s="314">
        <f t="shared" si="11"/>
        <v>0.9</v>
      </c>
      <c r="AA38" s="164">
        <f t="shared" si="6"/>
        <v>4</v>
      </c>
      <c r="AB38" s="314">
        <f t="shared" si="12"/>
        <v>0.5714285714285714</v>
      </c>
      <c r="AC38" s="308" t="str">
        <f t="shared" si="7"/>
        <v>ПОВЫШЕННЫЙ</v>
      </c>
      <c r="AD38" s="304" t="e">
        <f t="shared" si="8"/>
        <v>#REF!</v>
      </c>
      <c r="AE38" s="229" t="e">
        <f t="shared" si="9"/>
        <v>#REF!</v>
      </c>
      <c r="AF38" s="228">
        <v>7</v>
      </c>
      <c r="AG38" s="323" t="e">
        <f t="shared" si="10"/>
        <v>#REF!</v>
      </c>
      <c r="AH38" s="6"/>
      <c r="AI38" s="6"/>
      <c r="AJ38" s="6"/>
      <c r="AK38" s="6"/>
      <c r="AL38" s="6"/>
      <c r="AM38" s="6"/>
    </row>
    <row r="39" spans="1:39" ht="12.75" customHeight="1" x14ac:dyDescent="0.2">
      <c r="A39" s="12">
        <f>IF('СПИСОК КЛАССА'!J39&gt;0,1,0)</f>
        <v>1</v>
      </c>
      <c r="B39" s="100">
        <v>20</v>
      </c>
      <c r="C39" s="101">
        <f>IF(NOT(ISBLANK('СПИСОК КЛАССА'!C39)),'СПИСОК КЛАССА'!C39,"")</f>
        <v>20</v>
      </c>
      <c r="D39" s="136" t="str">
        <f>IF(NOT(ISBLANK('СПИСОК КЛАССА'!D39)),IF($A39=1,'СПИСОК КЛАССА'!D39, "УЧЕНИК НЕ ВЫПОЛНЯЛ РАБОТУ"),"")</f>
        <v>ШКАБАРИНА АЛИНА</v>
      </c>
      <c r="E39" s="156">
        <f>IF($C39&lt;&gt;"",'СПИСОК КЛАССА'!J39,"")</f>
        <v>1</v>
      </c>
      <c r="F39" s="133">
        <f>IF(AND(OR($C39&lt;&gt;"",$D39&lt;&gt;""),$A39=1,$X$6="ДА"),(IF(A39=1,IF(OR(AND(E39=1,'ОТВЕТЫ УЧАЩИХСЯ'!E39=3),AND(E39=2,'ОТВЕТЫ УЧАЩИХСЯ'!E39=3)),1,IF('ОТВЕТЫ УЧАЩИХСЯ'!E39="N",'ОТВЕТЫ УЧАЩИХСЯ'!E39,0)),"")),"")</f>
        <v>1</v>
      </c>
      <c r="G39" s="158">
        <f>IF(AND(OR($C39&lt;&gt;"",$D39&lt;&gt;""),$A39=1,$X$6="ДА"),IF(A39=1,IF(OR(AND(E39=1,'ОТВЕТЫ УЧАЩИХСЯ'!F39=3),AND(E39=2,'ОТВЕТЫ УЧАЩИХСЯ'!F39=3)),1,(IF('ОТВЕТЫ УЧАЩИХСЯ'!F39="N",'ОТВЕТЫ УЧАЩИХСЯ'!F39,0))),""),"")</f>
        <v>1</v>
      </c>
      <c r="H39" s="102">
        <f>IF(AND(OR($C39&lt;&gt;"",$D39&lt;&gt;""),$A39=1,$X$6="ДА"),IF(A39=1,IF(OR(AND(E39=1,'ОТВЕТЫ УЧАЩИХСЯ'!G39=3),AND(E39=2,'ОТВЕТЫ УЧАЩИХСЯ'!G39=3)),1,IF('ОТВЕТЫ УЧАЩИХСЯ'!G39="N",'ОТВЕТЫ УЧАЩИХСЯ'!G39,0)),""),"")</f>
        <v>1</v>
      </c>
      <c r="I39" s="102">
        <f>IF(AND(OR($C39&lt;&gt;"",$D39&lt;&gt;""),$A39=1,$X$6="ДА"),IF(A39=1,IF(OR(AND(E39=1,'ОТВЕТЫ УЧАЩИХСЯ'!H39=2),AND(E39=2,'ОТВЕТЫ УЧАЩИХСЯ'!H39=2)),1,IF('ОТВЕТЫ УЧАЩИХСЯ'!H39="N",'ОТВЕТЫ УЧАЩИХСЯ'!H39,0)),""),"")</f>
        <v>1</v>
      </c>
      <c r="J39" s="102">
        <f>IF(AND(OR($C39&lt;&gt;"",$D39&lt;&gt;""),$A39=1,$X$6="ДА"),IF(A39=1,IF(OR(AND(E39=1,'ОТВЕТЫ УЧАЩИХСЯ'!I39=4),AND(E39=2,'ОТВЕТЫ УЧАЩИХСЯ'!I39=4)),1,IF('ОТВЕТЫ УЧАЩИХСЯ'!I39="N",'ОТВЕТЫ УЧАЩИХСЯ'!I39,0)),""),"")</f>
        <v>1</v>
      </c>
      <c r="K39" s="102">
        <f>IF(AND(OR($C39&lt;&gt;"",$D39&lt;&gt;""),$A39=1,$X$6="ДА"),IF(A39=1,IF(OR(AND(E39=1,'ОТВЕТЫ УЧАЩИХСЯ'!J39=1),AND(E39=2,'ОТВЕТЫ УЧАЩИХСЯ'!J39=2)),1,IF('ОТВЕТЫ УЧАЩИХСЯ'!J39="N",'ОТВЕТЫ УЧАЩИХСЯ'!J39,0)),""),"")</f>
        <v>1</v>
      </c>
      <c r="L39" s="109">
        <f>IF(AND(OR($C39&lt;&gt;"",$D39&lt;&gt;""),$A39=1,$X$6="ДА"),IF(A39=1,IF(OR(AND(E39=1,'ОТВЕТЫ УЧАЩИХСЯ'!K39=4),AND(E39=2,'ОТВЕТЫ УЧАЩИХСЯ'!K39=1)),1,IF('ОТВЕТЫ УЧАЩИХСЯ'!K39="N",'ОТВЕТЫ УЧАЩИХСЯ'!K39,0)),""),"")</f>
        <v>1</v>
      </c>
      <c r="M39" s="133">
        <f>IF(AND(OR($C39&lt;&gt;"",$D39&lt;&gt;""),$A39=1,$X$6="ДА"),IF(A39=1,IF(OR(AND(E39=1,'ОТВЕТЫ УЧАЩИХСЯ'!L39=35),AND(E39=2,'ОТВЕТЫ УЧАЩИХСЯ'!L39=38)),1,IF('ОТВЕТЫ УЧАЩИХСЯ'!L39="N",'ОТВЕТЫ УЧАЩИХСЯ'!L39,0)),""),"")</f>
        <v>0</v>
      </c>
      <c r="N39" s="102">
        <f>IF(AND(OR($C39&lt;&gt;"",$D39&lt;&gt;""),$A39=1,$X$6="ДА"),IF(A39=1,IF(OR(AND(E39=1,'ОТВЕТЫ УЧАЩИХСЯ'!M39=4),AND(E39=2,'ОТВЕТЫ УЧАЩИХСЯ'!M39=12)),1,IF('ОТВЕТЫ УЧАЩИХСЯ'!M39="N",'ОТВЕТЫ УЧАЩИХСЯ'!M39,0)),""),"")</f>
        <v>0</v>
      </c>
      <c r="O39" s="158">
        <f>IF(AND(OR($C39&lt;&gt;"",$D39&lt;&gt;""),$A39=1,$X$6="ДА"),IF(A39=1,IF(OR(AND(E39=1,'ОТВЕТЫ УЧАЩИХСЯ'!N39="ГИДА"),AND(E39=2,'ОТВЕТЫ УЧАЩИХСЯ'!N39="ЕИЗВ")),1,IF('ОТВЕТЫ УЧАЩИХСЯ'!N39="N",'ОТВЕТЫ УЧАЩИХСЯ'!N39,0)),""),"")</f>
        <v>1</v>
      </c>
      <c r="P39" s="102">
        <f>IF(AND(OR($C39&lt;&gt;"",$D39&lt;&gt;""),$A39=1,$X$6="ДА"),IF(A39=1,IF(OR(AND(E39=1,'ОТВЕТЫ УЧАЩИХСЯ'!O39=1),AND(E39=2,'ОТВЕТЫ УЧАЩИХСЯ'!O39=1)),1,IF('ОТВЕТЫ УЧАЩИХСЯ'!O39="N",'ОТВЕТЫ УЧАЩИХСЯ'!O39,0)),""),"")</f>
        <v>1</v>
      </c>
      <c r="Q39" s="102">
        <f>IF(AND(OR($C39&lt;&gt;"",$D39&lt;&gt;""),$A39=1,$X$6="ДА"),IF(A39=1,IF(OR(AND(E39=1,'ОТВЕТЫ УЧАЩИХСЯ'!P39=2134),AND(E39=2,'ОТВЕТЫ УЧАЩИХСЯ'!P39=2134)),1,IF('ОТВЕТЫ УЧАЩИХСЯ'!P39="N",'ОТВЕТЫ УЧАЩИХСЯ'!P39,0)),""),"")</f>
        <v>0</v>
      </c>
      <c r="R39" s="102">
        <f>IF(AND(OR($C39&lt;&gt;"",$D39&lt;&gt;""),$A39=1,$X$6="ДА"),IF(A39=1,IF(OR(AND(E39=1,'ОТВЕТЫ УЧАЩИХСЯ'!Q39=100),AND(E39=2,'ОТВЕТЫ УЧАЩИХСЯ'!Q39=1000)),1,IF('ОТВЕТЫ УЧАЩИХСЯ'!Q39="N",'ОТВЕТЫ УЧАЩИХСЯ'!Q39,0)),""),"")</f>
        <v>0</v>
      </c>
      <c r="S39" s="102">
        <f>IF(AND(OR($C39&lt;&gt;"",$D39&lt;&gt;""),$A39=1,$X$6="ДА"),IF($A39=1,IF(OR(AND($E39=1,'ОТВЕТЫ УЧАЩИХСЯ'!R39="3-2-65"),AND($E39=2,'ОТВЕТЫ УЧАЩИХСЯ'!R39="5262")),1,IF('ОТВЕТЫ УЧАЩИХСЯ'!R39="N",'ОТВЕТЫ УЧАЩИХСЯ'!R39,0)),""),"")</f>
        <v>0</v>
      </c>
      <c r="T39" s="102">
        <f>IF(AND(OR($C39&lt;&gt;"",$D39&lt;&gt;""),$A39=1,$X$6="ДА"),IF($A39=1,IF(OR(AND($E39=1,'ОТВЕТЫ УЧАЩИХСЯ'!S39="АНЯ"),AND($E39=2,'ОТВЕТЫ УЧАЩИХСЯ'!S39="МИША")),1,IF('ОТВЕТЫ УЧАЩИХСЯ'!S39="N",'ОТВЕТЫ УЧАЩИХСЯ'!S39,0)),""),"")</f>
        <v>1</v>
      </c>
      <c r="U39" s="102">
        <f>IF(AND(OR($C39&lt;&gt;"",$D39&lt;&gt;""),$A39=1,$X$6="ДА"),IF($A39=1,IF(OR(AND($E39=1,'ОТВЕТЫ УЧАЩИХСЯ'!T39="ЗФСОБМЛ"),AND($E39=2,'ОТВЕТЫ УЧАЩИХСЯ'!T39="ЁТПМЯКЖ")),1,IF('ОТВЕТЫ УЧАЩИХСЯ'!T39="N",'ОТВЕТЫ УЧАЩИХСЯ'!T39,0)),""),"")</f>
        <v>1</v>
      </c>
      <c r="V39" s="109">
        <f>IF(AND(OR($C39&lt;&gt;"",$D39&lt;&gt;""),$A39=1,$X$6="ДА"),IF($A39=1,IF(OR(AND($E39=1,'ОТВЕТЫ УЧАЩИХСЯ'!U39=92),AND($E39=2,'ОТВЕТЫ УЧАЩИХСЯ'!U39=70)),1,IF('ОТВЕТЫ УЧАЩИХСЯ'!U39="N",'ОТВЕТЫ УЧАЩИХСЯ'!U39,0)),""),"")</f>
        <v>1</v>
      </c>
      <c r="W39" s="307">
        <f t="shared" si="3"/>
        <v>12</v>
      </c>
      <c r="X39" s="317">
        <f t="shared" si="4"/>
        <v>0.70588235294117652</v>
      </c>
      <c r="Y39" s="164">
        <f t="shared" si="5"/>
        <v>8</v>
      </c>
      <c r="Z39" s="314">
        <f t="shared" si="11"/>
        <v>0.8</v>
      </c>
      <c r="AA39" s="164">
        <f t="shared" si="6"/>
        <v>3</v>
      </c>
      <c r="AB39" s="314">
        <f t="shared" si="12"/>
        <v>0.42857142857142855</v>
      </c>
      <c r="AC39" s="308" t="str">
        <f t="shared" si="7"/>
        <v>БАЗОВЫЙ</v>
      </c>
      <c r="AD39" s="304" t="e">
        <f t="shared" si="8"/>
        <v>#REF!</v>
      </c>
      <c r="AE39" s="229" t="e">
        <f t="shared" si="9"/>
        <v>#REF!</v>
      </c>
      <c r="AF39" s="228">
        <v>7</v>
      </c>
      <c r="AG39" s="323" t="e">
        <f t="shared" si="10"/>
        <v>#REF!</v>
      </c>
      <c r="AH39" s="6"/>
      <c r="AI39" s="6"/>
      <c r="AJ39" s="6"/>
      <c r="AK39" s="6"/>
      <c r="AL39" s="6"/>
      <c r="AM39" s="6"/>
    </row>
    <row r="40" spans="1:39" ht="12.75" customHeight="1" x14ac:dyDescent="0.2">
      <c r="A40" s="12" t="e">
        <f>IF('СПИСОК КЛАССА'!#REF!&gt;0,1,0)</f>
        <v>#REF!</v>
      </c>
      <c r="B40" s="100">
        <v>21</v>
      </c>
      <c r="C40" s="101" t="e">
        <f>IF(NOT(ISBLANK('СПИСОК КЛАССА'!#REF!)),'СПИСОК КЛАССА'!#REF!,"")</f>
        <v>#REF!</v>
      </c>
      <c r="D40" s="136" t="e">
        <f>IF(NOT(ISBLANK('СПИСОК КЛАССА'!#REF!)),IF($A40=1,'СПИСОК КЛАССА'!#REF!, "УЧЕНИК НЕ ВЫПОЛНЯЛ РАБОТУ"),"")</f>
        <v>#REF!</v>
      </c>
      <c r="E40" s="156" t="e">
        <f>IF($C40&lt;&gt;"",'СПИСОК КЛАССА'!#REF!,"")</f>
        <v>#REF!</v>
      </c>
      <c r="F40" s="133" t="e">
        <f>IF(AND(OR($C40&lt;&gt;"",$D40&lt;&gt;""),$A40=1,$X$6="ДА"),(IF(A40=1,IF(OR(AND(E40=1,'ОТВЕТЫ УЧАЩИХСЯ'!E40=3),AND(E40=2,'ОТВЕТЫ УЧАЩИХСЯ'!E40=3)),1,IF('ОТВЕТЫ УЧАЩИХСЯ'!E40="N",'ОТВЕТЫ УЧАЩИХСЯ'!E40,0)),"")),"")</f>
        <v>#REF!</v>
      </c>
      <c r="G40" s="158" t="e">
        <f>IF(AND(OR($C40&lt;&gt;"",$D40&lt;&gt;""),$A40=1,$X$6="ДА"),IF(A40=1,IF(OR(AND(E40=1,'ОТВЕТЫ УЧАЩИХСЯ'!F40=3),AND(E40=2,'ОТВЕТЫ УЧАЩИХСЯ'!F40=3)),1,(IF('ОТВЕТЫ УЧАЩИХСЯ'!F40="N",'ОТВЕТЫ УЧАЩИХСЯ'!F40,0))),""),"")</f>
        <v>#REF!</v>
      </c>
      <c r="H40" s="102" t="e">
        <f>IF(AND(OR($C40&lt;&gt;"",$D40&lt;&gt;""),$A40=1,$X$6="ДА"),IF(A40=1,IF(OR(AND(E40=1,'ОТВЕТЫ УЧАЩИХСЯ'!G40=3),AND(E40=2,'ОТВЕТЫ УЧАЩИХСЯ'!G40=3)),1,IF('ОТВЕТЫ УЧАЩИХСЯ'!G40="N",'ОТВЕТЫ УЧАЩИХСЯ'!G40,0)),""),"")</f>
        <v>#REF!</v>
      </c>
      <c r="I40" s="102" t="e">
        <f>IF(AND(OR($C40&lt;&gt;"",$D40&lt;&gt;""),$A40=1,$X$6="ДА"),IF(A40=1,IF(OR(AND(E40=1,'ОТВЕТЫ УЧАЩИХСЯ'!H40=2),AND(E40=2,'ОТВЕТЫ УЧАЩИХСЯ'!H40=2)),1,IF('ОТВЕТЫ УЧАЩИХСЯ'!H40="N",'ОТВЕТЫ УЧАЩИХСЯ'!H40,0)),""),"")</f>
        <v>#REF!</v>
      </c>
      <c r="J40" s="102" t="e">
        <f>IF(AND(OR($C40&lt;&gt;"",$D40&lt;&gt;""),$A40=1,$X$6="ДА"),IF(A40=1,IF(OR(AND(E40=1,'ОТВЕТЫ УЧАЩИХСЯ'!I40=4),AND(E40=2,'ОТВЕТЫ УЧАЩИХСЯ'!I40=4)),1,IF('ОТВЕТЫ УЧАЩИХСЯ'!I40="N",'ОТВЕТЫ УЧАЩИХСЯ'!I40,0)),""),"")</f>
        <v>#REF!</v>
      </c>
      <c r="K40" s="102" t="e">
        <f>IF(AND(OR($C40&lt;&gt;"",$D40&lt;&gt;""),$A40=1,$X$6="ДА"),IF(A40=1,IF(OR(AND(E40=1,'ОТВЕТЫ УЧАЩИХСЯ'!J40=1),AND(E40=2,'ОТВЕТЫ УЧАЩИХСЯ'!J40=2)),1,IF('ОТВЕТЫ УЧАЩИХСЯ'!J40="N",'ОТВЕТЫ УЧАЩИХСЯ'!J40,0)),""),"")</f>
        <v>#REF!</v>
      </c>
      <c r="L40" s="109" t="e">
        <f>IF(AND(OR($C40&lt;&gt;"",$D40&lt;&gt;""),$A40=1,$X$6="ДА"),IF(A40=1,IF(OR(AND(E40=1,'ОТВЕТЫ УЧАЩИХСЯ'!K40=4),AND(E40=2,'ОТВЕТЫ УЧАЩИХСЯ'!K40=1)),1,IF('ОТВЕТЫ УЧАЩИХСЯ'!K40="N",'ОТВЕТЫ УЧАЩИХСЯ'!K40,0)),""),"")</f>
        <v>#REF!</v>
      </c>
      <c r="M40" s="133" t="e">
        <f>IF(AND(OR($C40&lt;&gt;"",$D40&lt;&gt;""),$A40=1,$X$6="ДА"),IF(A40=1,IF(OR(AND(E40=1,'ОТВЕТЫ УЧАЩИХСЯ'!L40=35),AND(E40=2,'ОТВЕТЫ УЧАЩИХСЯ'!L40=38)),1,IF('ОТВЕТЫ УЧАЩИХСЯ'!L40="N",'ОТВЕТЫ УЧАЩИХСЯ'!L40,0)),""),"")</f>
        <v>#REF!</v>
      </c>
      <c r="N40" s="102" t="e">
        <f>IF(AND(OR($C40&lt;&gt;"",$D40&lt;&gt;""),$A40=1,$X$6="ДА"),IF(A40=1,IF(OR(AND(E40=1,'ОТВЕТЫ УЧАЩИХСЯ'!M40=4),AND(E40=2,'ОТВЕТЫ УЧАЩИХСЯ'!M40=12)),1,IF('ОТВЕТЫ УЧАЩИХСЯ'!M40="N",'ОТВЕТЫ УЧАЩИХСЯ'!M40,0)),""),"")</f>
        <v>#REF!</v>
      </c>
      <c r="O40" s="158" t="e">
        <f>IF(AND(OR($C40&lt;&gt;"",$D40&lt;&gt;""),$A40=1,$X$6="ДА"),IF(A40=1,IF(OR(AND(E40=1,'ОТВЕТЫ УЧАЩИХСЯ'!N40="ГИДА"),AND(E40=2,'ОТВЕТЫ УЧАЩИХСЯ'!N40="ЕИЗВ")),1,IF('ОТВЕТЫ УЧАЩИХСЯ'!N40="N",'ОТВЕТЫ УЧАЩИХСЯ'!N40,0)),""),"")</f>
        <v>#REF!</v>
      </c>
      <c r="P40" s="102" t="e">
        <f>IF(AND(OR($C40&lt;&gt;"",$D40&lt;&gt;""),$A40=1,$X$6="ДА"),IF(A40=1,IF(OR(AND(E40=1,'ОТВЕТЫ УЧАЩИХСЯ'!O40=1),AND(E40=2,'ОТВЕТЫ УЧАЩИХСЯ'!O40=1)),1,IF('ОТВЕТЫ УЧАЩИХСЯ'!O40="N",'ОТВЕТЫ УЧАЩИХСЯ'!O40,0)),""),"")</f>
        <v>#REF!</v>
      </c>
      <c r="Q40" s="102" t="e">
        <f>IF(AND(OR($C40&lt;&gt;"",$D40&lt;&gt;""),$A40=1,$X$6="ДА"),IF(A40=1,IF(OR(AND(E40=1,'ОТВЕТЫ УЧАЩИХСЯ'!P40=2134),AND(E40=2,'ОТВЕТЫ УЧАЩИХСЯ'!P40=2134)),1,IF('ОТВЕТЫ УЧАЩИХСЯ'!P40="N",'ОТВЕТЫ УЧАЩИХСЯ'!P40,0)),""),"")</f>
        <v>#REF!</v>
      </c>
      <c r="R40" s="102" t="e">
        <f>IF(AND(OR($C40&lt;&gt;"",$D40&lt;&gt;""),$A40=1,$X$6="ДА"),IF(A40=1,IF(OR(AND(E40=1,'ОТВЕТЫ УЧАЩИХСЯ'!Q40=100),AND(E40=2,'ОТВЕТЫ УЧАЩИХСЯ'!Q40=1000)),1,IF('ОТВЕТЫ УЧАЩИХСЯ'!Q40="N",'ОТВЕТЫ УЧАЩИХСЯ'!Q40,0)),""),"")</f>
        <v>#REF!</v>
      </c>
      <c r="S40" s="102" t="e">
        <f>IF(AND(OR($C40&lt;&gt;"",$D40&lt;&gt;""),$A40=1,$X$6="ДА"),IF($A40=1,IF(OR(AND($E40=1,'ОТВЕТЫ УЧАЩИХСЯ'!R40="3-2-65"),AND($E40=2,'ОТВЕТЫ УЧАЩИХСЯ'!R40="5262")),1,IF('ОТВЕТЫ УЧАЩИХСЯ'!R40="N",'ОТВЕТЫ УЧАЩИХСЯ'!R40,0)),""),"")</f>
        <v>#REF!</v>
      </c>
      <c r="T40" s="102" t="e">
        <f>IF(AND(OR($C40&lt;&gt;"",$D40&lt;&gt;""),$A40=1,$X$6="ДА"),IF($A40=1,IF(OR(AND($E40=1,'ОТВЕТЫ УЧАЩИХСЯ'!S40="АНЯ"),AND($E40=2,'ОТВЕТЫ УЧАЩИХСЯ'!S40="МИША")),1,IF('ОТВЕТЫ УЧАЩИХСЯ'!S40="N",'ОТВЕТЫ УЧАЩИХСЯ'!S40,0)),""),"")</f>
        <v>#REF!</v>
      </c>
      <c r="U40" s="102" t="e">
        <f>IF(AND(OR($C40&lt;&gt;"",$D40&lt;&gt;""),$A40=1,$X$6="ДА"),IF($A40=1,IF(OR(AND($E40=1,'ОТВЕТЫ УЧАЩИХСЯ'!T40="ЗФСОБМЛ"),AND($E40=2,'ОТВЕТЫ УЧАЩИХСЯ'!T40="ЁТПМЯКЖ")),1,IF('ОТВЕТЫ УЧАЩИХСЯ'!T40="N",'ОТВЕТЫ УЧАЩИХСЯ'!T40,0)),""),"")</f>
        <v>#REF!</v>
      </c>
      <c r="V40" s="109" t="e">
        <f>IF(AND(OR($C40&lt;&gt;"",$D40&lt;&gt;""),$A40=1,$X$6="ДА"),IF($A40=1,IF(OR(AND($E40=1,'ОТВЕТЫ УЧАЩИХСЯ'!U40=92),AND($E40=2,'ОТВЕТЫ УЧАЩИХСЯ'!U40=70)),1,IF('ОТВЕТЫ УЧАЩИХСЯ'!U40="N",'ОТВЕТЫ УЧАЩИХСЯ'!U40,0)),""),"")</f>
        <v>#REF!</v>
      </c>
      <c r="W40" s="307" t="e">
        <f t="shared" si="3"/>
        <v>#REF!</v>
      </c>
      <c r="X40" s="317" t="e">
        <f t="shared" si="4"/>
        <v>#REF!</v>
      </c>
      <c r="Y40" s="164" t="e">
        <f t="shared" si="5"/>
        <v>#REF!</v>
      </c>
      <c r="Z40" s="314" t="e">
        <f t="shared" si="11"/>
        <v>#REF!</v>
      </c>
      <c r="AA40" s="164" t="e">
        <f t="shared" si="6"/>
        <v>#REF!</v>
      </c>
      <c r="AB40" s="314" t="e">
        <f t="shared" si="12"/>
        <v>#REF!</v>
      </c>
      <c r="AC40" s="308" t="e">
        <f t="shared" si="7"/>
        <v>#REF!</v>
      </c>
      <c r="AD40" s="304" t="e">
        <f t="shared" si="8"/>
        <v>#REF!</v>
      </c>
      <c r="AE40" s="229" t="e">
        <f t="shared" si="9"/>
        <v>#REF!</v>
      </c>
      <c r="AF40" s="228">
        <v>7</v>
      </c>
      <c r="AG40" s="323" t="e">
        <f t="shared" si="10"/>
        <v>#REF!</v>
      </c>
      <c r="AH40" s="6"/>
      <c r="AI40" s="6"/>
      <c r="AJ40" s="6"/>
      <c r="AK40" s="6"/>
      <c r="AL40" s="6"/>
      <c r="AM40" s="6"/>
    </row>
    <row r="41" spans="1:39" ht="12.75" customHeight="1" x14ac:dyDescent="0.2">
      <c r="A41" s="12" t="e">
        <f>IF('СПИСОК КЛАССА'!#REF!&gt;0,1,0)</f>
        <v>#REF!</v>
      </c>
      <c r="B41" s="100">
        <v>22</v>
      </c>
      <c r="C41" s="101" t="e">
        <f>IF(NOT(ISBLANK('СПИСОК КЛАССА'!#REF!)),'СПИСОК КЛАССА'!#REF!,"")</f>
        <v>#REF!</v>
      </c>
      <c r="D41" s="136" t="e">
        <f>IF(NOT(ISBLANK('СПИСОК КЛАССА'!#REF!)),IF($A41=1,'СПИСОК КЛАССА'!#REF!, "УЧЕНИК НЕ ВЫПОЛНЯЛ РАБОТУ"),"")</f>
        <v>#REF!</v>
      </c>
      <c r="E41" s="156" t="e">
        <f>IF($C41&lt;&gt;"",'СПИСОК КЛАССА'!#REF!,"")</f>
        <v>#REF!</v>
      </c>
      <c r="F41" s="133" t="e">
        <f>IF(AND(OR($C41&lt;&gt;"",$D41&lt;&gt;""),$A41=1,$X$6="ДА"),(IF(A41=1,IF(OR(AND(E41=1,'ОТВЕТЫ УЧАЩИХСЯ'!E41=3),AND(E41=2,'ОТВЕТЫ УЧАЩИХСЯ'!E41=3)),1,IF('ОТВЕТЫ УЧАЩИХСЯ'!E41="N",'ОТВЕТЫ УЧАЩИХСЯ'!E41,0)),"")),"")</f>
        <v>#REF!</v>
      </c>
      <c r="G41" s="158" t="e">
        <f>IF(AND(OR($C41&lt;&gt;"",$D41&lt;&gt;""),$A41=1,$X$6="ДА"),IF(A41=1,IF(OR(AND(E41=1,'ОТВЕТЫ УЧАЩИХСЯ'!F41=3),AND(E41=2,'ОТВЕТЫ УЧАЩИХСЯ'!F41=3)),1,(IF('ОТВЕТЫ УЧАЩИХСЯ'!F41="N",'ОТВЕТЫ УЧАЩИХСЯ'!F41,0))),""),"")</f>
        <v>#REF!</v>
      </c>
      <c r="H41" s="102" t="e">
        <f>IF(AND(OR($C41&lt;&gt;"",$D41&lt;&gt;""),$A41=1,$X$6="ДА"),IF(A41=1,IF(OR(AND(E41=1,'ОТВЕТЫ УЧАЩИХСЯ'!G41=3),AND(E41=2,'ОТВЕТЫ УЧАЩИХСЯ'!G41=3)),1,IF('ОТВЕТЫ УЧАЩИХСЯ'!G41="N",'ОТВЕТЫ УЧАЩИХСЯ'!G41,0)),""),"")</f>
        <v>#REF!</v>
      </c>
      <c r="I41" s="102" t="e">
        <f>IF(AND(OR($C41&lt;&gt;"",$D41&lt;&gt;""),$A41=1,$X$6="ДА"),IF(A41=1,IF(OR(AND(E41=1,'ОТВЕТЫ УЧАЩИХСЯ'!H41=2),AND(E41=2,'ОТВЕТЫ УЧАЩИХСЯ'!H41=2)),1,IF('ОТВЕТЫ УЧАЩИХСЯ'!H41="N",'ОТВЕТЫ УЧАЩИХСЯ'!H41,0)),""),"")</f>
        <v>#REF!</v>
      </c>
      <c r="J41" s="102" t="e">
        <f>IF(AND(OR($C41&lt;&gt;"",$D41&lt;&gt;""),$A41=1,$X$6="ДА"),IF(A41=1,IF(OR(AND(E41=1,'ОТВЕТЫ УЧАЩИХСЯ'!I41=4),AND(E41=2,'ОТВЕТЫ УЧАЩИХСЯ'!I41=4)),1,IF('ОТВЕТЫ УЧАЩИХСЯ'!I41="N",'ОТВЕТЫ УЧАЩИХСЯ'!I41,0)),""),"")</f>
        <v>#REF!</v>
      </c>
      <c r="K41" s="102" t="e">
        <f>IF(AND(OR($C41&lt;&gt;"",$D41&lt;&gt;""),$A41=1,$X$6="ДА"),IF(A41=1,IF(OR(AND(E41=1,'ОТВЕТЫ УЧАЩИХСЯ'!J41=1),AND(E41=2,'ОТВЕТЫ УЧАЩИХСЯ'!J41=2)),1,IF('ОТВЕТЫ УЧАЩИХСЯ'!J41="N",'ОТВЕТЫ УЧАЩИХСЯ'!J41,0)),""),"")</f>
        <v>#REF!</v>
      </c>
      <c r="L41" s="109" t="e">
        <f>IF(AND(OR($C41&lt;&gt;"",$D41&lt;&gt;""),$A41=1,$X$6="ДА"),IF(A41=1,IF(OR(AND(E41=1,'ОТВЕТЫ УЧАЩИХСЯ'!K41=4),AND(E41=2,'ОТВЕТЫ УЧАЩИХСЯ'!K41=1)),1,IF('ОТВЕТЫ УЧАЩИХСЯ'!K41="N",'ОТВЕТЫ УЧАЩИХСЯ'!K41,0)),""),"")</f>
        <v>#REF!</v>
      </c>
      <c r="M41" s="133" t="e">
        <f>IF(AND(OR($C41&lt;&gt;"",$D41&lt;&gt;""),$A41=1,$X$6="ДА"),IF(A41=1,IF(OR(AND(E41=1,'ОТВЕТЫ УЧАЩИХСЯ'!L41=35),AND(E41=2,'ОТВЕТЫ УЧАЩИХСЯ'!L41=38)),1,IF('ОТВЕТЫ УЧАЩИХСЯ'!L41="N",'ОТВЕТЫ УЧАЩИХСЯ'!L41,0)),""),"")</f>
        <v>#REF!</v>
      </c>
      <c r="N41" s="102" t="e">
        <f>IF(AND(OR($C41&lt;&gt;"",$D41&lt;&gt;""),$A41=1,$X$6="ДА"),IF(A41=1,IF(OR(AND(E41=1,'ОТВЕТЫ УЧАЩИХСЯ'!M41=4),AND(E41=2,'ОТВЕТЫ УЧАЩИХСЯ'!M41=12)),1,IF('ОТВЕТЫ УЧАЩИХСЯ'!M41="N",'ОТВЕТЫ УЧАЩИХСЯ'!M41,0)),""),"")</f>
        <v>#REF!</v>
      </c>
      <c r="O41" s="158" t="e">
        <f>IF(AND(OR($C41&lt;&gt;"",$D41&lt;&gt;""),$A41=1,$X$6="ДА"),IF(A41=1,IF(OR(AND(E41=1,'ОТВЕТЫ УЧАЩИХСЯ'!N41="ГИДА"),AND(E41=2,'ОТВЕТЫ УЧАЩИХСЯ'!N41="ЕИЗВ")),1,IF('ОТВЕТЫ УЧАЩИХСЯ'!N41="N",'ОТВЕТЫ УЧАЩИХСЯ'!N41,0)),""),"")</f>
        <v>#REF!</v>
      </c>
      <c r="P41" s="102" t="e">
        <f>IF(AND(OR($C41&lt;&gt;"",$D41&lt;&gt;""),$A41=1,$X$6="ДА"),IF(A41=1,IF(OR(AND(E41=1,'ОТВЕТЫ УЧАЩИХСЯ'!O41=1),AND(E41=2,'ОТВЕТЫ УЧАЩИХСЯ'!O41=1)),1,IF('ОТВЕТЫ УЧАЩИХСЯ'!O41="N",'ОТВЕТЫ УЧАЩИХСЯ'!O41,0)),""),"")</f>
        <v>#REF!</v>
      </c>
      <c r="Q41" s="102" t="e">
        <f>IF(AND(OR($C41&lt;&gt;"",$D41&lt;&gt;""),$A41=1,$X$6="ДА"),IF(A41=1,IF(OR(AND(E41=1,'ОТВЕТЫ УЧАЩИХСЯ'!P41=2134),AND(E41=2,'ОТВЕТЫ УЧАЩИХСЯ'!P41=2134)),1,IF('ОТВЕТЫ УЧАЩИХСЯ'!P41="N",'ОТВЕТЫ УЧАЩИХСЯ'!P41,0)),""),"")</f>
        <v>#REF!</v>
      </c>
      <c r="R41" s="102" t="e">
        <f>IF(AND(OR($C41&lt;&gt;"",$D41&lt;&gt;""),$A41=1,$X$6="ДА"),IF(A41=1,IF(OR(AND(E41=1,'ОТВЕТЫ УЧАЩИХСЯ'!Q41=100),AND(E41=2,'ОТВЕТЫ УЧАЩИХСЯ'!Q41=1000)),1,IF('ОТВЕТЫ УЧАЩИХСЯ'!Q41="N",'ОТВЕТЫ УЧАЩИХСЯ'!Q41,0)),""),"")</f>
        <v>#REF!</v>
      </c>
      <c r="S41" s="102" t="e">
        <f>IF(AND(OR($C41&lt;&gt;"",$D41&lt;&gt;""),$A41=1,$X$6="ДА"),IF($A41=1,IF(OR(AND($E41=1,'ОТВЕТЫ УЧАЩИХСЯ'!R41="3-2-65"),AND($E41=2,'ОТВЕТЫ УЧАЩИХСЯ'!R41="5262")),1,IF('ОТВЕТЫ УЧАЩИХСЯ'!R41="N",'ОТВЕТЫ УЧАЩИХСЯ'!R41,0)),""),"")</f>
        <v>#REF!</v>
      </c>
      <c r="T41" s="102" t="e">
        <f>IF(AND(OR($C41&lt;&gt;"",$D41&lt;&gt;""),$A41=1,$X$6="ДА"),IF($A41=1,IF(OR(AND($E41=1,'ОТВЕТЫ УЧАЩИХСЯ'!S41="АНЯ"),AND($E41=2,'ОТВЕТЫ УЧАЩИХСЯ'!S41="МИША")),1,IF('ОТВЕТЫ УЧАЩИХСЯ'!S41="N",'ОТВЕТЫ УЧАЩИХСЯ'!S41,0)),""),"")</f>
        <v>#REF!</v>
      </c>
      <c r="U41" s="102" t="e">
        <f>IF(AND(OR($C41&lt;&gt;"",$D41&lt;&gt;""),$A41=1,$X$6="ДА"),IF($A41=1,IF(OR(AND($E41=1,'ОТВЕТЫ УЧАЩИХСЯ'!T41="ЗФСОБМЛ"),AND($E41=2,'ОТВЕТЫ УЧАЩИХСЯ'!T41="ЁТПМЯКЖ")),1,IF('ОТВЕТЫ УЧАЩИХСЯ'!T41="N",'ОТВЕТЫ УЧАЩИХСЯ'!T41,0)),""),"")</f>
        <v>#REF!</v>
      </c>
      <c r="V41" s="109" t="e">
        <f>IF(AND(OR($C41&lt;&gt;"",$D41&lt;&gt;""),$A41=1,$X$6="ДА"),IF($A41=1,IF(OR(AND($E41=1,'ОТВЕТЫ УЧАЩИХСЯ'!U41=92),AND($E41=2,'ОТВЕТЫ УЧАЩИХСЯ'!U41=70)),1,IF('ОТВЕТЫ УЧАЩИХСЯ'!U41="N",'ОТВЕТЫ УЧАЩИХСЯ'!U41,0)),""),"")</f>
        <v>#REF!</v>
      </c>
      <c r="W41" s="307" t="e">
        <f t="shared" si="3"/>
        <v>#REF!</v>
      </c>
      <c r="X41" s="317" t="e">
        <f t="shared" si="4"/>
        <v>#REF!</v>
      </c>
      <c r="Y41" s="164" t="e">
        <f t="shared" si="5"/>
        <v>#REF!</v>
      </c>
      <c r="Z41" s="314" t="e">
        <f t="shared" si="11"/>
        <v>#REF!</v>
      </c>
      <c r="AA41" s="164" t="e">
        <f t="shared" si="6"/>
        <v>#REF!</v>
      </c>
      <c r="AB41" s="314" t="e">
        <f t="shared" si="12"/>
        <v>#REF!</v>
      </c>
      <c r="AC41" s="308" t="e">
        <f t="shared" si="7"/>
        <v>#REF!</v>
      </c>
      <c r="AD41" s="304" t="e">
        <f t="shared" si="8"/>
        <v>#REF!</v>
      </c>
      <c r="AE41" s="229" t="e">
        <f t="shared" si="9"/>
        <v>#REF!</v>
      </c>
      <c r="AF41" s="228">
        <v>7</v>
      </c>
      <c r="AG41" s="323" t="e">
        <f t="shared" si="10"/>
        <v>#REF!</v>
      </c>
      <c r="AH41" s="6"/>
      <c r="AI41" s="6"/>
      <c r="AJ41" s="6"/>
      <c r="AK41" s="6"/>
      <c r="AL41" s="6"/>
      <c r="AM41" s="6"/>
    </row>
    <row r="42" spans="1:39" ht="12.75" customHeight="1" x14ac:dyDescent="0.2">
      <c r="A42" s="12" t="e">
        <f>IF('СПИСОК КЛАССА'!#REF!&gt;0,1,0)</f>
        <v>#REF!</v>
      </c>
      <c r="B42" s="100">
        <v>23</v>
      </c>
      <c r="C42" s="101" t="e">
        <f>IF(NOT(ISBLANK('СПИСОК КЛАССА'!#REF!)),'СПИСОК КЛАССА'!#REF!,"")</f>
        <v>#REF!</v>
      </c>
      <c r="D42" s="136" t="e">
        <f>IF(NOT(ISBLANK('СПИСОК КЛАССА'!#REF!)),IF($A42=1,'СПИСОК КЛАССА'!#REF!, "УЧЕНИК НЕ ВЫПОЛНЯЛ РАБОТУ"),"")</f>
        <v>#REF!</v>
      </c>
      <c r="E42" s="156" t="e">
        <f>IF($C42&lt;&gt;"",'СПИСОК КЛАССА'!#REF!,"")</f>
        <v>#REF!</v>
      </c>
      <c r="F42" s="133" t="e">
        <f>IF(AND(OR($C42&lt;&gt;"",$D42&lt;&gt;""),$A42=1,$X$6="ДА"),(IF(A42=1,IF(OR(AND(E42=1,'ОТВЕТЫ УЧАЩИХСЯ'!E42=3),AND(E42=2,'ОТВЕТЫ УЧАЩИХСЯ'!E42=3)),1,IF('ОТВЕТЫ УЧАЩИХСЯ'!E42="N",'ОТВЕТЫ УЧАЩИХСЯ'!E42,0)),"")),"")</f>
        <v>#REF!</v>
      </c>
      <c r="G42" s="158" t="e">
        <f>IF(AND(OR($C42&lt;&gt;"",$D42&lt;&gt;""),$A42=1,$X$6="ДА"),IF(A42=1,IF(OR(AND(E42=1,'ОТВЕТЫ УЧАЩИХСЯ'!F42=3),AND(E42=2,'ОТВЕТЫ УЧАЩИХСЯ'!F42=3)),1,(IF('ОТВЕТЫ УЧАЩИХСЯ'!F42="N",'ОТВЕТЫ УЧАЩИХСЯ'!F42,0))),""),"")</f>
        <v>#REF!</v>
      </c>
      <c r="H42" s="102" t="e">
        <f>IF(AND(OR($C42&lt;&gt;"",$D42&lt;&gt;""),$A42=1,$X$6="ДА"),IF(A42=1,IF(OR(AND(E42=1,'ОТВЕТЫ УЧАЩИХСЯ'!G42=3),AND(E42=2,'ОТВЕТЫ УЧАЩИХСЯ'!G42=3)),1,IF('ОТВЕТЫ УЧАЩИХСЯ'!G42="N",'ОТВЕТЫ УЧАЩИХСЯ'!G42,0)),""),"")</f>
        <v>#REF!</v>
      </c>
      <c r="I42" s="102" t="e">
        <f>IF(AND(OR($C42&lt;&gt;"",$D42&lt;&gt;""),$A42=1,$X$6="ДА"),IF(A42=1,IF(OR(AND(E42=1,'ОТВЕТЫ УЧАЩИХСЯ'!H42=2),AND(E42=2,'ОТВЕТЫ УЧАЩИХСЯ'!H42=2)),1,IF('ОТВЕТЫ УЧАЩИХСЯ'!H42="N",'ОТВЕТЫ УЧАЩИХСЯ'!H42,0)),""),"")</f>
        <v>#REF!</v>
      </c>
      <c r="J42" s="102" t="e">
        <f>IF(AND(OR($C42&lt;&gt;"",$D42&lt;&gt;""),$A42=1,$X$6="ДА"),IF(A42=1,IF(OR(AND(E42=1,'ОТВЕТЫ УЧАЩИХСЯ'!I42=4),AND(E42=2,'ОТВЕТЫ УЧАЩИХСЯ'!I42=4)),1,IF('ОТВЕТЫ УЧАЩИХСЯ'!I42="N",'ОТВЕТЫ УЧАЩИХСЯ'!I42,0)),""),"")</f>
        <v>#REF!</v>
      </c>
      <c r="K42" s="102" t="e">
        <f>IF(AND(OR($C42&lt;&gt;"",$D42&lt;&gt;""),$A42=1,$X$6="ДА"),IF(A42=1,IF(OR(AND(E42=1,'ОТВЕТЫ УЧАЩИХСЯ'!J42=1),AND(E42=2,'ОТВЕТЫ УЧАЩИХСЯ'!J42=2)),1,IF('ОТВЕТЫ УЧАЩИХСЯ'!J42="N",'ОТВЕТЫ УЧАЩИХСЯ'!J42,0)),""),"")</f>
        <v>#REF!</v>
      </c>
      <c r="L42" s="109" t="e">
        <f>IF(AND(OR($C42&lt;&gt;"",$D42&lt;&gt;""),$A42=1,$X$6="ДА"),IF(A42=1,IF(OR(AND(E42=1,'ОТВЕТЫ УЧАЩИХСЯ'!K42=4),AND(E42=2,'ОТВЕТЫ УЧАЩИХСЯ'!K42=1)),1,IF('ОТВЕТЫ УЧАЩИХСЯ'!K42="N",'ОТВЕТЫ УЧАЩИХСЯ'!K42,0)),""),"")</f>
        <v>#REF!</v>
      </c>
      <c r="M42" s="133" t="e">
        <f>IF(AND(OR($C42&lt;&gt;"",$D42&lt;&gt;""),$A42=1,$X$6="ДА"),IF(A42=1,IF(OR(AND(E42=1,'ОТВЕТЫ УЧАЩИХСЯ'!L42=35),AND(E42=2,'ОТВЕТЫ УЧАЩИХСЯ'!L42=38)),1,IF('ОТВЕТЫ УЧАЩИХСЯ'!L42="N",'ОТВЕТЫ УЧАЩИХСЯ'!L42,0)),""),"")</f>
        <v>#REF!</v>
      </c>
      <c r="N42" s="102" t="e">
        <f>IF(AND(OR($C42&lt;&gt;"",$D42&lt;&gt;""),$A42=1,$X$6="ДА"),IF(A42=1,IF(OR(AND(E42=1,'ОТВЕТЫ УЧАЩИХСЯ'!M42=4),AND(E42=2,'ОТВЕТЫ УЧАЩИХСЯ'!M42=12)),1,IF('ОТВЕТЫ УЧАЩИХСЯ'!M42="N",'ОТВЕТЫ УЧАЩИХСЯ'!M42,0)),""),"")</f>
        <v>#REF!</v>
      </c>
      <c r="O42" s="158" t="e">
        <f>IF(AND(OR($C42&lt;&gt;"",$D42&lt;&gt;""),$A42=1,$X$6="ДА"),IF(A42=1,IF(OR(AND(E42=1,'ОТВЕТЫ УЧАЩИХСЯ'!N42="ГИДА"),AND(E42=2,'ОТВЕТЫ УЧАЩИХСЯ'!N42="ЕИЗВ")),1,IF('ОТВЕТЫ УЧАЩИХСЯ'!N42="N",'ОТВЕТЫ УЧАЩИХСЯ'!N42,0)),""),"")</f>
        <v>#REF!</v>
      </c>
      <c r="P42" s="102" t="e">
        <f>IF(AND(OR($C42&lt;&gt;"",$D42&lt;&gt;""),$A42=1,$X$6="ДА"),IF(A42=1,IF(OR(AND(E42=1,'ОТВЕТЫ УЧАЩИХСЯ'!O42=1),AND(E42=2,'ОТВЕТЫ УЧАЩИХСЯ'!O42=1)),1,IF('ОТВЕТЫ УЧАЩИХСЯ'!O42="N",'ОТВЕТЫ УЧАЩИХСЯ'!O42,0)),""),"")</f>
        <v>#REF!</v>
      </c>
      <c r="Q42" s="102" t="e">
        <f>IF(AND(OR($C42&lt;&gt;"",$D42&lt;&gt;""),$A42=1,$X$6="ДА"),IF(A42=1,IF(OR(AND(E42=1,'ОТВЕТЫ УЧАЩИХСЯ'!P42=2134),AND(E42=2,'ОТВЕТЫ УЧАЩИХСЯ'!P42=2134)),1,IF('ОТВЕТЫ УЧАЩИХСЯ'!P42="N",'ОТВЕТЫ УЧАЩИХСЯ'!P42,0)),""),"")</f>
        <v>#REF!</v>
      </c>
      <c r="R42" s="102" t="e">
        <f>IF(AND(OR($C42&lt;&gt;"",$D42&lt;&gt;""),$A42=1,$X$6="ДА"),IF(A42=1,IF(OR(AND(E42=1,'ОТВЕТЫ УЧАЩИХСЯ'!Q42=100),AND(E42=2,'ОТВЕТЫ УЧАЩИХСЯ'!Q42=1000)),1,IF('ОТВЕТЫ УЧАЩИХСЯ'!Q42="N",'ОТВЕТЫ УЧАЩИХСЯ'!Q42,0)),""),"")</f>
        <v>#REF!</v>
      </c>
      <c r="S42" s="102" t="e">
        <f>IF(AND(OR($C42&lt;&gt;"",$D42&lt;&gt;""),$A42=1,$X$6="ДА"),IF($A42=1,IF(OR(AND($E42=1,'ОТВЕТЫ УЧАЩИХСЯ'!R42="3-2-65"),AND($E42=2,'ОТВЕТЫ УЧАЩИХСЯ'!R42="5262")),1,IF('ОТВЕТЫ УЧАЩИХСЯ'!R42="N",'ОТВЕТЫ УЧАЩИХСЯ'!R42,0)),""),"")</f>
        <v>#REF!</v>
      </c>
      <c r="T42" s="102" t="e">
        <f>IF(AND(OR($C42&lt;&gt;"",$D42&lt;&gt;""),$A42=1,$X$6="ДА"),IF($A42=1,IF(OR(AND($E42=1,'ОТВЕТЫ УЧАЩИХСЯ'!S42="АНЯ"),AND($E42=2,'ОТВЕТЫ УЧАЩИХСЯ'!S42="МИША")),1,IF('ОТВЕТЫ УЧАЩИХСЯ'!S42="N",'ОТВЕТЫ УЧАЩИХСЯ'!S42,0)),""),"")</f>
        <v>#REF!</v>
      </c>
      <c r="U42" s="102" t="e">
        <f>IF(AND(OR($C42&lt;&gt;"",$D42&lt;&gt;""),$A42=1,$X$6="ДА"),IF($A42=1,IF(OR(AND($E42=1,'ОТВЕТЫ УЧАЩИХСЯ'!T42="ЗФСОБМЛ"),AND($E42=2,'ОТВЕТЫ УЧАЩИХСЯ'!T42="ЁТПМЯКЖ")),1,IF('ОТВЕТЫ УЧАЩИХСЯ'!T42="N",'ОТВЕТЫ УЧАЩИХСЯ'!T42,0)),""),"")</f>
        <v>#REF!</v>
      </c>
      <c r="V42" s="109" t="e">
        <f>IF(AND(OR($C42&lt;&gt;"",$D42&lt;&gt;""),$A42=1,$X$6="ДА"),IF($A42=1,IF(OR(AND($E42=1,'ОТВЕТЫ УЧАЩИХСЯ'!U42=92),AND($E42=2,'ОТВЕТЫ УЧАЩИХСЯ'!U42=70)),1,IF('ОТВЕТЫ УЧАЩИХСЯ'!U42="N",'ОТВЕТЫ УЧАЩИХСЯ'!U42,0)),""),"")</f>
        <v>#REF!</v>
      </c>
      <c r="W42" s="307" t="e">
        <f t="shared" si="3"/>
        <v>#REF!</v>
      </c>
      <c r="X42" s="317" t="e">
        <f t="shared" si="4"/>
        <v>#REF!</v>
      </c>
      <c r="Y42" s="164" t="e">
        <f t="shared" si="5"/>
        <v>#REF!</v>
      </c>
      <c r="Z42" s="314" t="e">
        <f t="shared" si="11"/>
        <v>#REF!</v>
      </c>
      <c r="AA42" s="164" t="e">
        <f t="shared" si="6"/>
        <v>#REF!</v>
      </c>
      <c r="AB42" s="314" t="e">
        <f t="shared" si="12"/>
        <v>#REF!</v>
      </c>
      <c r="AC42" s="308" t="e">
        <f t="shared" si="7"/>
        <v>#REF!</v>
      </c>
      <c r="AD42" s="304" t="e">
        <f t="shared" si="8"/>
        <v>#REF!</v>
      </c>
      <c r="AE42" s="229" t="e">
        <f t="shared" si="9"/>
        <v>#REF!</v>
      </c>
      <c r="AF42" s="228">
        <v>7</v>
      </c>
      <c r="AG42" s="323" t="e">
        <f t="shared" si="10"/>
        <v>#REF!</v>
      </c>
      <c r="AH42" s="6"/>
      <c r="AI42" s="6"/>
      <c r="AJ42" s="6"/>
      <c r="AK42" s="6"/>
      <c r="AL42" s="6"/>
      <c r="AM42" s="6"/>
    </row>
    <row r="43" spans="1:39" ht="12.75" customHeight="1" x14ac:dyDescent="0.2">
      <c r="A43" s="12" t="e">
        <f>IF('СПИСОК КЛАССА'!#REF!&gt;0,1,0)</f>
        <v>#REF!</v>
      </c>
      <c r="B43" s="100">
        <v>24</v>
      </c>
      <c r="C43" s="101" t="e">
        <f>IF(NOT(ISBLANK('СПИСОК КЛАССА'!#REF!)),'СПИСОК КЛАССА'!#REF!,"")</f>
        <v>#REF!</v>
      </c>
      <c r="D43" s="136" t="e">
        <f>IF(NOT(ISBLANK('СПИСОК КЛАССА'!#REF!)),IF($A43=1,'СПИСОК КЛАССА'!#REF!, "УЧЕНИК НЕ ВЫПОЛНЯЛ РАБОТУ"),"")</f>
        <v>#REF!</v>
      </c>
      <c r="E43" s="156" t="e">
        <f>IF($C43&lt;&gt;"",'СПИСОК КЛАССА'!#REF!,"")</f>
        <v>#REF!</v>
      </c>
      <c r="F43" s="133" t="e">
        <f>IF(AND(OR($C43&lt;&gt;"",$D43&lt;&gt;""),$A43=1,$X$6="ДА"),(IF(A43=1,IF(OR(AND(E43=1,'ОТВЕТЫ УЧАЩИХСЯ'!E43=3),AND(E43=2,'ОТВЕТЫ УЧАЩИХСЯ'!E43=3)),1,IF('ОТВЕТЫ УЧАЩИХСЯ'!E43="N",'ОТВЕТЫ УЧАЩИХСЯ'!E43,0)),"")),"")</f>
        <v>#REF!</v>
      </c>
      <c r="G43" s="158" t="e">
        <f>IF(AND(OR($C43&lt;&gt;"",$D43&lt;&gt;""),$A43=1,$X$6="ДА"),IF(A43=1,IF(OR(AND(E43=1,'ОТВЕТЫ УЧАЩИХСЯ'!F43=3),AND(E43=2,'ОТВЕТЫ УЧАЩИХСЯ'!F43=3)),1,(IF('ОТВЕТЫ УЧАЩИХСЯ'!F43="N",'ОТВЕТЫ УЧАЩИХСЯ'!F43,0))),""),"")</f>
        <v>#REF!</v>
      </c>
      <c r="H43" s="102" t="e">
        <f>IF(AND(OR($C43&lt;&gt;"",$D43&lt;&gt;""),$A43=1,$X$6="ДА"),IF(A43=1,IF(OR(AND(E43=1,'ОТВЕТЫ УЧАЩИХСЯ'!G43=3),AND(E43=2,'ОТВЕТЫ УЧАЩИХСЯ'!G43=3)),1,IF('ОТВЕТЫ УЧАЩИХСЯ'!G43="N",'ОТВЕТЫ УЧАЩИХСЯ'!G43,0)),""),"")</f>
        <v>#REF!</v>
      </c>
      <c r="I43" s="102" t="e">
        <f>IF(AND(OR($C43&lt;&gt;"",$D43&lt;&gt;""),$A43=1,$X$6="ДА"),IF(A43=1,IF(OR(AND(E43=1,'ОТВЕТЫ УЧАЩИХСЯ'!H43=2),AND(E43=2,'ОТВЕТЫ УЧАЩИХСЯ'!H43=2)),1,IF('ОТВЕТЫ УЧАЩИХСЯ'!H43="N",'ОТВЕТЫ УЧАЩИХСЯ'!H43,0)),""),"")</f>
        <v>#REF!</v>
      </c>
      <c r="J43" s="102" t="e">
        <f>IF(AND(OR($C43&lt;&gt;"",$D43&lt;&gt;""),$A43=1,$X$6="ДА"),IF(A43=1,IF(OR(AND(E43=1,'ОТВЕТЫ УЧАЩИХСЯ'!I43=4),AND(E43=2,'ОТВЕТЫ УЧАЩИХСЯ'!I43=4)),1,IF('ОТВЕТЫ УЧАЩИХСЯ'!I43="N",'ОТВЕТЫ УЧАЩИХСЯ'!I43,0)),""),"")</f>
        <v>#REF!</v>
      </c>
      <c r="K43" s="102" t="e">
        <f>IF(AND(OR($C43&lt;&gt;"",$D43&lt;&gt;""),$A43=1,$X$6="ДА"),IF(A43=1,IF(OR(AND(E43=1,'ОТВЕТЫ УЧАЩИХСЯ'!J43=1),AND(E43=2,'ОТВЕТЫ УЧАЩИХСЯ'!J43=2)),1,IF('ОТВЕТЫ УЧАЩИХСЯ'!J43="N",'ОТВЕТЫ УЧАЩИХСЯ'!J43,0)),""),"")</f>
        <v>#REF!</v>
      </c>
      <c r="L43" s="109" t="e">
        <f>IF(AND(OR($C43&lt;&gt;"",$D43&lt;&gt;""),$A43=1,$X$6="ДА"),IF(A43=1,IF(OR(AND(E43=1,'ОТВЕТЫ УЧАЩИХСЯ'!K43=4),AND(E43=2,'ОТВЕТЫ УЧАЩИХСЯ'!K43=1)),1,IF('ОТВЕТЫ УЧАЩИХСЯ'!K43="N",'ОТВЕТЫ УЧАЩИХСЯ'!K43,0)),""),"")</f>
        <v>#REF!</v>
      </c>
      <c r="M43" s="133" t="e">
        <f>IF(AND(OR($C43&lt;&gt;"",$D43&lt;&gt;""),$A43=1,$X$6="ДА"),IF(A43=1,IF(OR(AND(E43=1,'ОТВЕТЫ УЧАЩИХСЯ'!L43=35),AND(E43=2,'ОТВЕТЫ УЧАЩИХСЯ'!L43=38)),1,IF('ОТВЕТЫ УЧАЩИХСЯ'!L43="N",'ОТВЕТЫ УЧАЩИХСЯ'!L43,0)),""),"")</f>
        <v>#REF!</v>
      </c>
      <c r="N43" s="102" t="e">
        <f>IF(AND(OR($C43&lt;&gt;"",$D43&lt;&gt;""),$A43=1,$X$6="ДА"),IF(A43=1,IF(OR(AND(E43=1,'ОТВЕТЫ УЧАЩИХСЯ'!M43=4),AND(E43=2,'ОТВЕТЫ УЧАЩИХСЯ'!M43=12)),1,IF('ОТВЕТЫ УЧАЩИХСЯ'!M43="N",'ОТВЕТЫ УЧАЩИХСЯ'!M43,0)),""),"")</f>
        <v>#REF!</v>
      </c>
      <c r="O43" s="158" t="e">
        <f>IF(AND(OR($C43&lt;&gt;"",$D43&lt;&gt;""),$A43=1,$X$6="ДА"),IF(A43=1,IF(OR(AND(E43=1,'ОТВЕТЫ УЧАЩИХСЯ'!N43="ГИДА"),AND(E43=2,'ОТВЕТЫ УЧАЩИХСЯ'!N43="ЕИЗВ")),1,IF('ОТВЕТЫ УЧАЩИХСЯ'!N43="N",'ОТВЕТЫ УЧАЩИХСЯ'!N43,0)),""),"")</f>
        <v>#REF!</v>
      </c>
      <c r="P43" s="102" t="e">
        <f>IF(AND(OR($C43&lt;&gt;"",$D43&lt;&gt;""),$A43=1,$X$6="ДА"),IF(A43=1,IF(OR(AND(E43=1,'ОТВЕТЫ УЧАЩИХСЯ'!O43=1),AND(E43=2,'ОТВЕТЫ УЧАЩИХСЯ'!O43=1)),1,IF('ОТВЕТЫ УЧАЩИХСЯ'!O43="N",'ОТВЕТЫ УЧАЩИХСЯ'!O43,0)),""),"")</f>
        <v>#REF!</v>
      </c>
      <c r="Q43" s="102" t="e">
        <f>IF(AND(OR($C43&lt;&gt;"",$D43&lt;&gt;""),$A43=1,$X$6="ДА"),IF(A43=1,IF(OR(AND(E43=1,'ОТВЕТЫ УЧАЩИХСЯ'!P43=2134),AND(E43=2,'ОТВЕТЫ УЧАЩИХСЯ'!P43=2134)),1,IF('ОТВЕТЫ УЧАЩИХСЯ'!P43="N",'ОТВЕТЫ УЧАЩИХСЯ'!P43,0)),""),"")</f>
        <v>#REF!</v>
      </c>
      <c r="R43" s="102" t="e">
        <f>IF(AND(OR($C43&lt;&gt;"",$D43&lt;&gt;""),$A43=1,$X$6="ДА"),IF(A43=1,IF(OR(AND(E43=1,'ОТВЕТЫ УЧАЩИХСЯ'!Q43=100),AND(E43=2,'ОТВЕТЫ УЧАЩИХСЯ'!Q43=1000)),1,IF('ОТВЕТЫ УЧАЩИХСЯ'!Q43="N",'ОТВЕТЫ УЧАЩИХСЯ'!Q43,0)),""),"")</f>
        <v>#REF!</v>
      </c>
      <c r="S43" s="102" t="e">
        <f>IF(AND(OR($C43&lt;&gt;"",$D43&lt;&gt;""),$A43=1,$X$6="ДА"),IF($A43=1,IF(OR(AND($E43=1,'ОТВЕТЫ УЧАЩИХСЯ'!R43="3-2-65"),AND($E43=2,'ОТВЕТЫ УЧАЩИХСЯ'!R43="5262")),1,IF('ОТВЕТЫ УЧАЩИХСЯ'!R43="N",'ОТВЕТЫ УЧАЩИХСЯ'!R43,0)),""),"")</f>
        <v>#REF!</v>
      </c>
      <c r="T43" s="102" t="e">
        <f>IF(AND(OR($C43&lt;&gt;"",$D43&lt;&gt;""),$A43=1,$X$6="ДА"),IF($A43=1,IF(OR(AND($E43=1,'ОТВЕТЫ УЧАЩИХСЯ'!S43="АНЯ"),AND($E43=2,'ОТВЕТЫ УЧАЩИХСЯ'!S43="МИША")),1,IF('ОТВЕТЫ УЧАЩИХСЯ'!S43="N",'ОТВЕТЫ УЧАЩИХСЯ'!S43,0)),""),"")</f>
        <v>#REF!</v>
      </c>
      <c r="U43" s="102" t="e">
        <f>IF(AND(OR($C43&lt;&gt;"",$D43&lt;&gt;""),$A43=1,$X$6="ДА"),IF($A43=1,IF(OR(AND($E43=1,'ОТВЕТЫ УЧАЩИХСЯ'!T43="ЗФСОБМЛ"),AND($E43=2,'ОТВЕТЫ УЧАЩИХСЯ'!T43="ЁТПМЯКЖ")),1,IF('ОТВЕТЫ УЧАЩИХСЯ'!T43="N",'ОТВЕТЫ УЧАЩИХСЯ'!T43,0)),""),"")</f>
        <v>#REF!</v>
      </c>
      <c r="V43" s="109" t="e">
        <f>IF(AND(OR($C43&lt;&gt;"",$D43&lt;&gt;""),$A43=1,$X$6="ДА"),IF($A43=1,IF(OR(AND($E43=1,'ОТВЕТЫ УЧАЩИХСЯ'!U43=92),AND($E43=2,'ОТВЕТЫ УЧАЩИХСЯ'!U43=70)),1,IF('ОТВЕТЫ УЧАЩИХСЯ'!U43="N",'ОТВЕТЫ УЧАЩИХСЯ'!U43,0)),""),"")</f>
        <v>#REF!</v>
      </c>
      <c r="W43" s="307" t="e">
        <f t="shared" si="3"/>
        <v>#REF!</v>
      </c>
      <c r="X43" s="317" t="e">
        <f t="shared" si="4"/>
        <v>#REF!</v>
      </c>
      <c r="Y43" s="164" t="e">
        <f t="shared" si="5"/>
        <v>#REF!</v>
      </c>
      <c r="Z43" s="314" t="e">
        <f t="shared" si="11"/>
        <v>#REF!</v>
      </c>
      <c r="AA43" s="164" t="e">
        <f t="shared" si="6"/>
        <v>#REF!</v>
      </c>
      <c r="AB43" s="314" t="e">
        <f t="shared" si="12"/>
        <v>#REF!</v>
      </c>
      <c r="AC43" s="308" t="e">
        <f t="shared" si="7"/>
        <v>#REF!</v>
      </c>
      <c r="AD43" s="304" t="e">
        <f t="shared" si="8"/>
        <v>#REF!</v>
      </c>
      <c r="AE43" s="229" t="e">
        <f t="shared" si="9"/>
        <v>#REF!</v>
      </c>
      <c r="AF43" s="228">
        <v>7</v>
      </c>
      <c r="AG43" s="323" t="e">
        <f t="shared" si="10"/>
        <v>#REF!</v>
      </c>
      <c r="AH43" s="6"/>
      <c r="AI43" s="6"/>
      <c r="AJ43" s="6"/>
      <c r="AK43" s="6"/>
      <c r="AL43" s="6"/>
      <c r="AM43" s="6"/>
    </row>
    <row r="44" spans="1:39" ht="12.75" customHeight="1" x14ac:dyDescent="0.2">
      <c r="A44" s="12" t="e">
        <f>IF('СПИСОК КЛАССА'!#REF!&gt;0,1,0)</f>
        <v>#REF!</v>
      </c>
      <c r="B44" s="100">
        <v>25</v>
      </c>
      <c r="C44" s="101" t="e">
        <f>IF(NOT(ISBLANK('СПИСОК КЛАССА'!#REF!)),'СПИСОК КЛАССА'!#REF!,"")</f>
        <v>#REF!</v>
      </c>
      <c r="D44" s="136" t="e">
        <f>IF(NOT(ISBLANK('СПИСОК КЛАССА'!#REF!)),IF($A44=1,'СПИСОК КЛАССА'!#REF!, "УЧЕНИК НЕ ВЫПОЛНЯЛ РАБОТУ"),"")</f>
        <v>#REF!</v>
      </c>
      <c r="E44" s="156" t="e">
        <f>IF($C44&lt;&gt;"",'СПИСОК КЛАССА'!#REF!,"")</f>
        <v>#REF!</v>
      </c>
      <c r="F44" s="133" t="e">
        <f>IF(AND(OR($C44&lt;&gt;"",$D44&lt;&gt;""),$A44=1,$X$6="ДА"),(IF(A44=1,IF(OR(AND(E44=1,'ОТВЕТЫ УЧАЩИХСЯ'!E44=3),AND(E44=2,'ОТВЕТЫ УЧАЩИХСЯ'!E44=3)),1,IF('ОТВЕТЫ УЧАЩИХСЯ'!E44="N",'ОТВЕТЫ УЧАЩИХСЯ'!E44,0)),"")),"")</f>
        <v>#REF!</v>
      </c>
      <c r="G44" s="158" t="e">
        <f>IF(AND(OR($C44&lt;&gt;"",$D44&lt;&gt;""),$A44=1,$X$6="ДА"),IF(A44=1,IF(OR(AND(E44=1,'ОТВЕТЫ УЧАЩИХСЯ'!F44=3),AND(E44=2,'ОТВЕТЫ УЧАЩИХСЯ'!F44=3)),1,(IF('ОТВЕТЫ УЧАЩИХСЯ'!F44="N",'ОТВЕТЫ УЧАЩИХСЯ'!F44,0))),""),"")</f>
        <v>#REF!</v>
      </c>
      <c r="H44" s="102" t="e">
        <f>IF(AND(OR($C44&lt;&gt;"",$D44&lt;&gt;""),$A44=1,$X$6="ДА"),IF(A44=1,IF(OR(AND(E44=1,'ОТВЕТЫ УЧАЩИХСЯ'!G44=3),AND(E44=2,'ОТВЕТЫ УЧАЩИХСЯ'!G44=3)),1,IF('ОТВЕТЫ УЧАЩИХСЯ'!G44="N",'ОТВЕТЫ УЧАЩИХСЯ'!G44,0)),""),"")</f>
        <v>#REF!</v>
      </c>
      <c r="I44" s="102" t="e">
        <f>IF(AND(OR($C44&lt;&gt;"",$D44&lt;&gt;""),$A44=1,$X$6="ДА"),IF(A44=1,IF(OR(AND(E44=1,'ОТВЕТЫ УЧАЩИХСЯ'!H44=2),AND(E44=2,'ОТВЕТЫ УЧАЩИХСЯ'!H44=2)),1,IF('ОТВЕТЫ УЧАЩИХСЯ'!H44="N",'ОТВЕТЫ УЧАЩИХСЯ'!H44,0)),""),"")</f>
        <v>#REF!</v>
      </c>
      <c r="J44" s="102" t="e">
        <f>IF(AND(OR($C44&lt;&gt;"",$D44&lt;&gt;""),$A44=1,$X$6="ДА"),IF(A44=1,IF(OR(AND(E44=1,'ОТВЕТЫ УЧАЩИХСЯ'!I44=4),AND(E44=2,'ОТВЕТЫ УЧАЩИХСЯ'!I44=4)),1,IF('ОТВЕТЫ УЧАЩИХСЯ'!I44="N",'ОТВЕТЫ УЧАЩИХСЯ'!I44,0)),""),"")</f>
        <v>#REF!</v>
      </c>
      <c r="K44" s="102" t="e">
        <f>IF(AND(OR($C44&lt;&gt;"",$D44&lt;&gt;""),$A44=1,$X$6="ДА"),IF(A44=1,IF(OR(AND(E44=1,'ОТВЕТЫ УЧАЩИХСЯ'!J44=1),AND(E44=2,'ОТВЕТЫ УЧАЩИХСЯ'!J44=2)),1,IF('ОТВЕТЫ УЧАЩИХСЯ'!J44="N",'ОТВЕТЫ УЧАЩИХСЯ'!J44,0)),""),"")</f>
        <v>#REF!</v>
      </c>
      <c r="L44" s="109" t="e">
        <f>IF(AND(OR($C44&lt;&gt;"",$D44&lt;&gt;""),$A44=1,$X$6="ДА"),IF(A44=1,IF(OR(AND(E44=1,'ОТВЕТЫ УЧАЩИХСЯ'!K44=4),AND(E44=2,'ОТВЕТЫ УЧАЩИХСЯ'!K44=1)),1,IF('ОТВЕТЫ УЧАЩИХСЯ'!K44="N",'ОТВЕТЫ УЧАЩИХСЯ'!K44,0)),""),"")</f>
        <v>#REF!</v>
      </c>
      <c r="M44" s="133" t="e">
        <f>IF(AND(OR($C44&lt;&gt;"",$D44&lt;&gt;""),$A44=1,$X$6="ДА"),IF(A44=1,IF(OR(AND(E44=1,'ОТВЕТЫ УЧАЩИХСЯ'!L44=35),AND(E44=2,'ОТВЕТЫ УЧАЩИХСЯ'!L44=38)),1,IF('ОТВЕТЫ УЧАЩИХСЯ'!L44="N",'ОТВЕТЫ УЧАЩИХСЯ'!L44,0)),""),"")</f>
        <v>#REF!</v>
      </c>
      <c r="N44" s="102" t="e">
        <f>IF(AND(OR($C44&lt;&gt;"",$D44&lt;&gt;""),$A44=1,$X$6="ДА"),IF(A44=1,IF(OR(AND(E44=1,'ОТВЕТЫ УЧАЩИХСЯ'!M44=4),AND(E44=2,'ОТВЕТЫ УЧАЩИХСЯ'!M44=12)),1,IF('ОТВЕТЫ УЧАЩИХСЯ'!M44="N",'ОТВЕТЫ УЧАЩИХСЯ'!M44,0)),""),"")</f>
        <v>#REF!</v>
      </c>
      <c r="O44" s="158" t="e">
        <f>IF(AND(OR($C44&lt;&gt;"",$D44&lt;&gt;""),$A44=1,$X$6="ДА"),IF(A44=1,IF(OR(AND(E44=1,'ОТВЕТЫ УЧАЩИХСЯ'!N44="ГИДА"),AND(E44=2,'ОТВЕТЫ УЧАЩИХСЯ'!N44="ЕИЗВ")),1,IF('ОТВЕТЫ УЧАЩИХСЯ'!N44="N",'ОТВЕТЫ УЧАЩИХСЯ'!N44,0)),""),"")</f>
        <v>#REF!</v>
      </c>
      <c r="P44" s="102" t="e">
        <f>IF(AND(OR($C44&lt;&gt;"",$D44&lt;&gt;""),$A44=1,$X$6="ДА"),IF(A44=1,IF(OR(AND(E44=1,'ОТВЕТЫ УЧАЩИХСЯ'!O44=1),AND(E44=2,'ОТВЕТЫ УЧАЩИХСЯ'!O44=1)),1,IF('ОТВЕТЫ УЧАЩИХСЯ'!O44="N",'ОТВЕТЫ УЧАЩИХСЯ'!O44,0)),""),"")</f>
        <v>#REF!</v>
      </c>
      <c r="Q44" s="102" t="e">
        <f>IF(AND(OR($C44&lt;&gt;"",$D44&lt;&gt;""),$A44=1,$X$6="ДА"),IF(A44=1,IF(OR(AND(E44=1,'ОТВЕТЫ УЧАЩИХСЯ'!P44=2134),AND(E44=2,'ОТВЕТЫ УЧАЩИХСЯ'!P44=2134)),1,IF('ОТВЕТЫ УЧАЩИХСЯ'!P44="N",'ОТВЕТЫ УЧАЩИХСЯ'!P44,0)),""),"")</f>
        <v>#REF!</v>
      </c>
      <c r="R44" s="102" t="e">
        <f>IF(AND(OR($C44&lt;&gt;"",$D44&lt;&gt;""),$A44=1,$X$6="ДА"),IF(A44=1,IF(OR(AND(E44=1,'ОТВЕТЫ УЧАЩИХСЯ'!Q44=100),AND(E44=2,'ОТВЕТЫ УЧАЩИХСЯ'!Q44=1000)),1,IF('ОТВЕТЫ УЧАЩИХСЯ'!Q44="N",'ОТВЕТЫ УЧАЩИХСЯ'!Q44,0)),""),"")</f>
        <v>#REF!</v>
      </c>
      <c r="S44" s="102" t="e">
        <f>IF(AND(OR($C44&lt;&gt;"",$D44&lt;&gt;""),$A44=1,$X$6="ДА"),IF($A44=1,IF(OR(AND($E44=1,'ОТВЕТЫ УЧАЩИХСЯ'!R44="3-2-65"),AND($E44=2,'ОТВЕТЫ УЧАЩИХСЯ'!R44="5262")),1,IF('ОТВЕТЫ УЧАЩИХСЯ'!R44="N",'ОТВЕТЫ УЧАЩИХСЯ'!R44,0)),""),"")</f>
        <v>#REF!</v>
      </c>
      <c r="T44" s="102" t="e">
        <f>IF(AND(OR($C44&lt;&gt;"",$D44&lt;&gt;""),$A44=1,$X$6="ДА"),IF($A44=1,IF(OR(AND($E44=1,'ОТВЕТЫ УЧАЩИХСЯ'!S44="АНЯ"),AND($E44=2,'ОТВЕТЫ УЧАЩИХСЯ'!S44="МИША")),1,IF('ОТВЕТЫ УЧАЩИХСЯ'!S44="N",'ОТВЕТЫ УЧАЩИХСЯ'!S44,0)),""),"")</f>
        <v>#REF!</v>
      </c>
      <c r="U44" s="102" t="e">
        <f>IF(AND(OR($C44&lt;&gt;"",$D44&lt;&gt;""),$A44=1,$X$6="ДА"),IF($A44=1,IF(OR(AND($E44=1,'ОТВЕТЫ УЧАЩИХСЯ'!T44="ЗФСОБМЛ"),AND($E44=2,'ОТВЕТЫ УЧАЩИХСЯ'!T44="ЁТПМЯКЖ")),1,IF('ОТВЕТЫ УЧАЩИХСЯ'!T44="N",'ОТВЕТЫ УЧАЩИХСЯ'!T44,0)),""),"")</f>
        <v>#REF!</v>
      </c>
      <c r="V44" s="109" t="e">
        <f>IF(AND(OR($C44&lt;&gt;"",$D44&lt;&gt;""),$A44=1,$X$6="ДА"),IF($A44=1,IF(OR(AND($E44=1,'ОТВЕТЫ УЧАЩИХСЯ'!U44=92),AND($E44=2,'ОТВЕТЫ УЧАЩИХСЯ'!U44=70)),1,IF('ОТВЕТЫ УЧАЩИХСЯ'!U44="N",'ОТВЕТЫ УЧАЩИХСЯ'!U44,0)),""),"")</f>
        <v>#REF!</v>
      </c>
      <c r="W44" s="307" t="e">
        <f t="shared" si="3"/>
        <v>#REF!</v>
      </c>
      <c r="X44" s="317" t="e">
        <f t="shared" si="4"/>
        <v>#REF!</v>
      </c>
      <c r="Y44" s="164" t="e">
        <f t="shared" si="5"/>
        <v>#REF!</v>
      </c>
      <c r="Z44" s="314" t="e">
        <f t="shared" si="11"/>
        <v>#REF!</v>
      </c>
      <c r="AA44" s="164" t="e">
        <f t="shared" si="6"/>
        <v>#REF!</v>
      </c>
      <c r="AB44" s="314" t="e">
        <f t="shared" si="12"/>
        <v>#REF!</v>
      </c>
      <c r="AC44" s="308" t="e">
        <f t="shared" si="7"/>
        <v>#REF!</v>
      </c>
      <c r="AD44" s="304" t="e">
        <f t="shared" si="8"/>
        <v>#REF!</v>
      </c>
      <c r="AE44" s="229" t="e">
        <f t="shared" si="9"/>
        <v>#REF!</v>
      </c>
      <c r="AF44" s="228">
        <v>7</v>
      </c>
      <c r="AG44" s="323" t="e">
        <f t="shared" si="10"/>
        <v>#REF!</v>
      </c>
      <c r="AH44" s="6"/>
      <c r="AI44" s="6"/>
      <c r="AJ44" s="6"/>
      <c r="AK44" s="6"/>
      <c r="AL44" s="6"/>
      <c r="AM44" s="6"/>
    </row>
    <row r="45" spans="1:39" ht="12.75" customHeight="1" x14ac:dyDescent="0.2">
      <c r="A45" s="12" t="e">
        <f>IF('СПИСОК КЛАССА'!#REF!&gt;0,1,0)</f>
        <v>#REF!</v>
      </c>
      <c r="B45" s="100">
        <v>26</v>
      </c>
      <c r="C45" s="101" t="e">
        <f>IF(NOT(ISBLANK('СПИСОК КЛАССА'!#REF!)),'СПИСОК КЛАССА'!#REF!,"")</f>
        <v>#REF!</v>
      </c>
      <c r="D45" s="136" t="e">
        <f>IF(NOT(ISBLANK('СПИСОК КЛАССА'!#REF!)),IF($A45=1,'СПИСОК КЛАССА'!#REF!, "УЧЕНИК НЕ ВЫПОЛНЯЛ РАБОТУ"),"")</f>
        <v>#REF!</v>
      </c>
      <c r="E45" s="156" t="e">
        <f>IF($C45&lt;&gt;"",'СПИСОК КЛАССА'!#REF!,"")</f>
        <v>#REF!</v>
      </c>
      <c r="F45" s="133" t="e">
        <f>IF(AND(OR($C45&lt;&gt;"",$D45&lt;&gt;""),$A45=1,$X$6="ДА"),(IF(A45=1,IF(OR(AND(E45=1,'ОТВЕТЫ УЧАЩИХСЯ'!E45=3),AND(E45=2,'ОТВЕТЫ УЧАЩИХСЯ'!E45=3)),1,IF('ОТВЕТЫ УЧАЩИХСЯ'!E45="N",'ОТВЕТЫ УЧАЩИХСЯ'!E45,0)),"")),"")</f>
        <v>#REF!</v>
      </c>
      <c r="G45" s="158" t="e">
        <f>IF(AND(OR($C45&lt;&gt;"",$D45&lt;&gt;""),$A45=1,$X$6="ДА"),IF(A45=1,IF(OR(AND(E45=1,'ОТВЕТЫ УЧАЩИХСЯ'!F45=3),AND(E45=2,'ОТВЕТЫ УЧАЩИХСЯ'!F45=3)),1,(IF('ОТВЕТЫ УЧАЩИХСЯ'!F45="N",'ОТВЕТЫ УЧАЩИХСЯ'!F45,0))),""),"")</f>
        <v>#REF!</v>
      </c>
      <c r="H45" s="102" t="e">
        <f>IF(AND(OR($C45&lt;&gt;"",$D45&lt;&gt;""),$A45=1,$X$6="ДА"),IF(A45=1,IF(OR(AND(E45=1,'ОТВЕТЫ УЧАЩИХСЯ'!G45=3),AND(E45=2,'ОТВЕТЫ УЧАЩИХСЯ'!G45=3)),1,IF('ОТВЕТЫ УЧАЩИХСЯ'!G45="N",'ОТВЕТЫ УЧАЩИХСЯ'!G45,0)),""),"")</f>
        <v>#REF!</v>
      </c>
      <c r="I45" s="102" t="e">
        <f>IF(AND(OR($C45&lt;&gt;"",$D45&lt;&gt;""),$A45=1,$X$6="ДА"),IF(A45=1,IF(OR(AND(E45=1,'ОТВЕТЫ УЧАЩИХСЯ'!H45=2),AND(E45=2,'ОТВЕТЫ УЧАЩИХСЯ'!H45=2)),1,IF('ОТВЕТЫ УЧАЩИХСЯ'!H45="N",'ОТВЕТЫ УЧАЩИХСЯ'!H45,0)),""),"")</f>
        <v>#REF!</v>
      </c>
      <c r="J45" s="102" t="e">
        <f>IF(AND(OR($C45&lt;&gt;"",$D45&lt;&gt;""),$A45=1,$X$6="ДА"),IF(A45=1,IF(OR(AND(E45=1,'ОТВЕТЫ УЧАЩИХСЯ'!I45=4),AND(E45=2,'ОТВЕТЫ УЧАЩИХСЯ'!I45=4)),1,IF('ОТВЕТЫ УЧАЩИХСЯ'!I45="N",'ОТВЕТЫ УЧАЩИХСЯ'!I45,0)),""),"")</f>
        <v>#REF!</v>
      </c>
      <c r="K45" s="102" t="e">
        <f>IF(AND(OR($C45&lt;&gt;"",$D45&lt;&gt;""),$A45=1,$X$6="ДА"),IF(A45=1,IF(OR(AND(E45=1,'ОТВЕТЫ УЧАЩИХСЯ'!J45=1),AND(E45=2,'ОТВЕТЫ УЧАЩИХСЯ'!J45=2)),1,IF('ОТВЕТЫ УЧАЩИХСЯ'!J45="N",'ОТВЕТЫ УЧАЩИХСЯ'!J45,0)),""),"")</f>
        <v>#REF!</v>
      </c>
      <c r="L45" s="109" t="e">
        <f>IF(AND(OR($C45&lt;&gt;"",$D45&lt;&gt;""),$A45=1,$X$6="ДА"),IF(A45=1,IF(OR(AND(E45=1,'ОТВЕТЫ УЧАЩИХСЯ'!K45=4),AND(E45=2,'ОТВЕТЫ УЧАЩИХСЯ'!K45=1)),1,IF('ОТВЕТЫ УЧАЩИХСЯ'!K45="N",'ОТВЕТЫ УЧАЩИХСЯ'!K45,0)),""),"")</f>
        <v>#REF!</v>
      </c>
      <c r="M45" s="133" t="e">
        <f>IF(AND(OR($C45&lt;&gt;"",$D45&lt;&gt;""),$A45=1,$X$6="ДА"),IF(A45=1,IF(OR(AND(E45=1,'ОТВЕТЫ УЧАЩИХСЯ'!L45=35),AND(E45=2,'ОТВЕТЫ УЧАЩИХСЯ'!L45=38)),1,IF('ОТВЕТЫ УЧАЩИХСЯ'!L45="N",'ОТВЕТЫ УЧАЩИХСЯ'!L45,0)),""),"")</f>
        <v>#REF!</v>
      </c>
      <c r="N45" s="102" t="e">
        <f>IF(AND(OR($C45&lt;&gt;"",$D45&lt;&gt;""),$A45=1,$X$6="ДА"),IF(A45=1,IF(OR(AND(E45=1,'ОТВЕТЫ УЧАЩИХСЯ'!M45=4),AND(E45=2,'ОТВЕТЫ УЧАЩИХСЯ'!M45=12)),1,IF('ОТВЕТЫ УЧАЩИХСЯ'!M45="N",'ОТВЕТЫ УЧАЩИХСЯ'!M45,0)),""),"")</f>
        <v>#REF!</v>
      </c>
      <c r="O45" s="158" t="e">
        <f>IF(AND(OR($C45&lt;&gt;"",$D45&lt;&gt;""),$A45=1,$X$6="ДА"),IF(A45=1,IF(OR(AND(E45=1,'ОТВЕТЫ УЧАЩИХСЯ'!N45="ГИДА"),AND(E45=2,'ОТВЕТЫ УЧАЩИХСЯ'!N45="ЕИЗВ")),1,IF('ОТВЕТЫ УЧАЩИХСЯ'!N45="N",'ОТВЕТЫ УЧАЩИХСЯ'!N45,0)),""),"")</f>
        <v>#REF!</v>
      </c>
      <c r="P45" s="102" t="e">
        <f>IF(AND(OR($C45&lt;&gt;"",$D45&lt;&gt;""),$A45=1,$X$6="ДА"),IF(A45=1,IF(OR(AND(E45=1,'ОТВЕТЫ УЧАЩИХСЯ'!O45=1),AND(E45=2,'ОТВЕТЫ УЧАЩИХСЯ'!O45=1)),1,IF('ОТВЕТЫ УЧАЩИХСЯ'!O45="N",'ОТВЕТЫ УЧАЩИХСЯ'!O45,0)),""),"")</f>
        <v>#REF!</v>
      </c>
      <c r="Q45" s="102" t="e">
        <f>IF(AND(OR($C45&lt;&gt;"",$D45&lt;&gt;""),$A45=1,$X$6="ДА"),IF(A45=1,IF(OR(AND(E45=1,'ОТВЕТЫ УЧАЩИХСЯ'!P45=2134),AND(E45=2,'ОТВЕТЫ УЧАЩИХСЯ'!P45=2134)),1,IF('ОТВЕТЫ УЧАЩИХСЯ'!P45="N",'ОТВЕТЫ УЧАЩИХСЯ'!P45,0)),""),"")</f>
        <v>#REF!</v>
      </c>
      <c r="R45" s="102" t="e">
        <f>IF(AND(OR($C45&lt;&gt;"",$D45&lt;&gt;""),$A45=1,$X$6="ДА"),IF(A45=1,IF(OR(AND(E45=1,'ОТВЕТЫ УЧАЩИХСЯ'!Q45=100),AND(E45=2,'ОТВЕТЫ УЧАЩИХСЯ'!Q45=1000)),1,IF('ОТВЕТЫ УЧАЩИХСЯ'!Q45="N",'ОТВЕТЫ УЧАЩИХСЯ'!Q45,0)),""),"")</f>
        <v>#REF!</v>
      </c>
      <c r="S45" s="102" t="e">
        <f>IF(AND(OR($C45&lt;&gt;"",$D45&lt;&gt;""),$A45=1,$X$6="ДА"),IF($A45=1,IF(OR(AND($E45=1,'ОТВЕТЫ УЧАЩИХСЯ'!R45="3-2-65"),AND($E45=2,'ОТВЕТЫ УЧАЩИХСЯ'!R45="5262")),1,IF('ОТВЕТЫ УЧАЩИХСЯ'!R45="N",'ОТВЕТЫ УЧАЩИХСЯ'!R45,0)),""),"")</f>
        <v>#REF!</v>
      </c>
      <c r="T45" s="102" t="e">
        <f>IF(AND(OR($C45&lt;&gt;"",$D45&lt;&gt;""),$A45=1,$X$6="ДА"),IF($A45=1,IF(OR(AND($E45=1,'ОТВЕТЫ УЧАЩИХСЯ'!S45="АНЯ"),AND($E45=2,'ОТВЕТЫ УЧАЩИХСЯ'!S45="МИША")),1,IF('ОТВЕТЫ УЧАЩИХСЯ'!S45="N",'ОТВЕТЫ УЧАЩИХСЯ'!S45,0)),""),"")</f>
        <v>#REF!</v>
      </c>
      <c r="U45" s="102" t="e">
        <f>IF(AND(OR($C45&lt;&gt;"",$D45&lt;&gt;""),$A45=1,$X$6="ДА"),IF($A45=1,IF(OR(AND($E45=1,'ОТВЕТЫ УЧАЩИХСЯ'!T45="ЗФСОБМЛ"),AND($E45=2,'ОТВЕТЫ УЧАЩИХСЯ'!T45="ЁТПМЯКЖ")),1,IF('ОТВЕТЫ УЧАЩИХСЯ'!T45="N",'ОТВЕТЫ УЧАЩИХСЯ'!T45,0)),""),"")</f>
        <v>#REF!</v>
      </c>
      <c r="V45" s="109" t="e">
        <f>IF(AND(OR($C45&lt;&gt;"",$D45&lt;&gt;""),$A45=1,$X$6="ДА"),IF($A45=1,IF(OR(AND($E45=1,'ОТВЕТЫ УЧАЩИХСЯ'!U45=92),AND($E45=2,'ОТВЕТЫ УЧАЩИХСЯ'!U45=70)),1,IF('ОТВЕТЫ УЧАЩИХСЯ'!U45="N",'ОТВЕТЫ УЧАЩИХСЯ'!U45,0)),""),"")</f>
        <v>#REF!</v>
      </c>
      <c r="W45" s="307" t="e">
        <f t="shared" si="3"/>
        <v>#REF!</v>
      </c>
      <c r="X45" s="317" t="e">
        <f t="shared" si="4"/>
        <v>#REF!</v>
      </c>
      <c r="Y45" s="164" t="e">
        <f t="shared" si="5"/>
        <v>#REF!</v>
      </c>
      <c r="Z45" s="314" t="e">
        <f t="shared" si="11"/>
        <v>#REF!</v>
      </c>
      <c r="AA45" s="164" t="e">
        <f t="shared" si="6"/>
        <v>#REF!</v>
      </c>
      <c r="AB45" s="314" t="e">
        <f t="shared" si="12"/>
        <v>#REF!</v>
      </c>
      <c r="AC45" s="308" t="e">
        <f t="shared" si="7"/>
        <v>#REF!</v>
      </c>
      <c r="AD45" s="304" t="e">
        <f t="shared" si="8"/>
        <v>#REF!</v>
      </c>
      <c r="AE45" s="229" t="e">
        <f t="shared" si="9"/>
        <v>#REF!</v>
      </c>
      <c r="AF45" s="228">
        <v>7</v>
      </c>
      <c r="AG45" s="323" t="e">
        <f t="shared" si="10"/>
        <v>#REF!</v>
      </c>
      <c r="AH45" s="6"/>
      <c r="AI45" s="6"/>
      <c r="AJ45" s="6"/>
      <c r="AK45" s="6"/>
      <c r="AL45" s="6"/>
      <c r="AM45" s="6"/>
    </row>
    <row r="46" spans="1:39" ht="12.75" customHeight="1" x14ac:dyDescent="0.2">
      <c r="A46" s="12" t="e">
        <f>IF('СПИСОК КЛАССА'!#REF!&gt;0,1,0)</f>
        <v>#REF!</v>
      </c>
      <c r="B46" s="100">
        <v>27</v>
      </c>
      <c r="C46" s="101" t="e">
        <f>IF(NOT(ISBLANK('СПИСОК КЛАССА'!#REF!)),'СПИСОК КЛАССА'!#REF!,"")</f>
        <v>#REF!</v>
      </c>
      <c r="D46" s="136" t="e">
        <f>IF(NOT(ISBLANK('СПИСОК КЛАССА'!#REF!)),IF($A46=1,'СПИСОК КЛАССА'!#REF!, "УЧЕНИК НЕ ВЫПОЛНЯЛ РАБОТУ"),"")</f>
        <v>#REF!</v>
      </c>
      <c r="E46" s="156" t="e">
        <f>IF($C46&lt;&gt;"",'СПИСОК КЛАССА'!#REF!,"")</f>
        <v>#REF!</v>
      </c>
      <c r="F46" s="133" t="e">
        <f>IF(AND(OR($C46&lt;&gt;"",$D46&lt;&gt;""),$A46=1,$X$6="ДА"),(IF(A46=1,IF(OR(AND(E46=1,'ОТВЕТЫ УЧАЩИХСЯ'!E46=3),AND(E46=2,'ОТВЕТЫ УЧАЩИХСЯ'!E46=3)),1,IF('ОТВЕТЫ УЧАЩИХСЯ'!E46="N",'ОТВЕТЫ УЧАЩИХСЯ'!E46,0)),"")),"")</f>
        <v>#REF!</v>
      </c>
      <c r="G46" s="158" t="e">
        <f>IF(AND(OR($C46&lt;&gt;"",$D46&lt;&gt;""),$A46=1,$X$6="ДА"),IF(A46=1,IF(OR(AND(E46=1,'ОТВЕТЫ УЧАЩИХСЯ'!F46=3),AND(E46=2,'ОТВЕТЫ УЧАЩИХСЯ'!F46=3)),1,(IF('ОТВЕТЫ УЧАЩИХСЯ'!F46="N",'ОТВЕТЫ УЧАЩИХСЯ'!F46,0))),""),"")</f>
        <v>#REF!</v>
      </c>
      <c r="H46" s="102" t="e">
        <f>IF(AND(OR($C46&lt;&gt;"",$D46&lt;&gt;""),$A46=1,$X$6="ДА"),IF(A46=1,IF(OR(AND(E46=1,'ОТВЕТЫ УЧАЩИХСЯ'!G46=3),AND(E46=2,'ОТВЕТЫ УЧАЩИХСЯ'!G46=3)),1,IF('ОТВЕТЫ УЧАЩИХСЯ'!G46="N",'ОТВЕТЫ УЧАЩИХСЯ'!G46,0)),""),"")</f>
        <v>#REF!</v>
      </c>
      <c r="I46" s="102" t="e">
        <f>IF(AND(OR($C46&lt;&gt;"",$D46&lt;&gt;""),$A46=1,$X$6="ДА"),IF(A46=1,IF(OR(AND(E46=1,'ОТВЕТЫ УЧАЩИХСЯ'!H46=2),AND(E46=2,'ОТВЕТЫ УЧАЩИХСЯ'!H46=2)),1,IF('ОТВЕТЫ УЧАЩИХСЯ'!H46="N",'ОТВЕТЫ УЧАЩИХСЯ'!H46,0)),""),"")</f>
        <v>#REF!</v>
      </c>
      <c r="J46" s="102" t="e">
        <f>IF(AND(OR($C46&lt;&gt;"",$D46&lt;&gt;""),$A46=1,$X$6="ДА"),IF(A46=1,IF(OR(AND(E46=1,'ОТВЕТЫ УЧАЩИХСЯ'!I46=4),AND(E46=2,'ОТВЕТЫ УЧАЩИХСЯ'!I46=4)),1,IF('ОТВЕТЫ УЧАЩИХСЯ'!I46="N",'ОТВЕТЫ УЧАЩИХСЯ'!I46,0)),""),"")</f>
        <v>#REF!</v>
      </c>
      <c r="K46" s="102" t="e">
        <f>IF(AND(OR($C46&lt;&gt;"",$D46&lt;&gt;""),$A46=1,$X$6="ДА"),IF(A46=1,IF(OR(AND(E46=1,'ОТВЕТЫ УЧАЩИХСЯ'!J46=1),AND(E46=2,'ОТВЕТЫ УЧАЩИХСЯ'!J46=2)),1,IF('ОТВЕТЫ УЧАЩИХСЯ'!J46="N",'ОТВЕТЫ УЧАЩИХСЯ'!J46,0)),""),"")</f>
        <v>#REF!</v>
      </c>
      <c r="L46" s="109" t="e">
        <f>IF(AND(OR($C46&lt;&gt;"",$D46&lt;&gt;""),$A46=1,$X$6="ДА"),IF(A46=1,IF(OR(AND(E46=1,'ОТВЕТЫ УЧАЩИХСЯ'!K46=4),AND(E46=2,'ОТВЕТЫ УЧАЩИХСЯ'!K46=1)),1,IF('ОТВЕТЫ УЧАЩИХСЯ'!K46="N",'ОТВЕТЫ УЧАЩИХСЯ'!K46,0)),""),"")</f>
        <v>#REF!</v>
      </c>
      <c r="M46" s="133" t="e">
        <f>IF(AND(OR($C46&lt;&gt;"",$D46&lt;&gt;""),$A46=1,$X$6="ДА"),IF(A46=1,IF(OR(AND(E46=1,'ОТВЕТЫ УЧАЩИХСЯ'!L46=35),AND(E46=2,'ОТВЕТЫ УЧАЩИХСЯ'!L46=38)),1,IF('ОТВЕТЫ УЧАЩИХСЯ'!L46="N",'ОТВЕТЫ УЧАЩИХСЯ'!L46,0)),""),"")</f>
        <v>#REF!</v>
      </c>
      <c r="N46" s="102" t="e">
        <f>IF(AND(OR($C46&lt;&gt;"",$D46&lt;&gt;""),$A46=1,$X$6="ДА"),IF(A46=1,IF(OR(AND(E46=1,'ОТВЕТЫ УЧАЩИХСЯ'!M46=4),AND(E46=2,'ОТВЕТЫ УЧАЩИХСЯ'!M46=12)),1,IF('ОТВЕТЫ УЧАЩИХСЯ'!M46="N",'ОТВЕТЫ УЧАЩИХСЯ'!M46,0)),""),"")</f>
        <v>#REF!</v>
      </c>
      <c r="O46" s="158" t="e">
        <f>IF(AND(OR($C46&lt;&gt;"",$D46&lt;&gt;""),$A46=1,$X$6="ДА"),IF(A46=1,IF(OR(AND(E46=1,'ОТВЕТЫ УЧАЩИХСЯ'!N46="ГИДА"),AND(E46=2,'ОТВЕТЫ УЧАЩИХСЯ'!N46="ЕИЗВ")),1,IF('ОТВЕТЫ УЧАЩИХСЯ'!N46="N",'ОТВЕТЫ УЧАЩИХСЯ'!N46,0)),""),"")</f>
        <v>#REF!</v>
      </c>
      <c r="P46" s="102" t="e">
        <f>IF(AND(OR($C46&lt;&gt;"",$D46&lt;&gt;""),$A46=1,$X$6="ДА"),IF(A46=1,IF(OR(AND(E46=1,'ОТВЕТЫ УЧАЩИХСЯ'!O46=1),AND(E46=2,'ОТВЕТЫ УЧАЩИХСЯ'!O46=1)),1,IF('ОТВЕТЫ УЧАЩИХСЯ'!O46="N",'ОТВЕТЫ УЧАЩИХСЯ'!O46,0)),""),"")</f>
        <v>#REF!</v>
      </c>
      <c r="Q46" s="102" t="e">
        <f>IF(AND(OR($C46&lt;&gt;"",$D46&lt;&gt;""),$A46=1,$X$6="ДА"),IF(A46=1,IF(OR(AND(E46=1,'ОТВЕТЫ УЧАЩИХСЯ'!P46=2134),AND(E46=2,'ОТВЕТЫ УЧАЩИХСЯ'!P46=2134)),1,IF('ОТВЕТЫ УЧАЩИХСЯ'!P46="N",'ОТВЕТЫ УЧАЩИХСЯ'!P46,0)),""),"")</f>
        <v>#REF!</v>
      </c>
      <c r="R46" s="102" t="e">
        <f>IF(AND(OR($C46&lt;&gt;"",$D46&lt;&gt;""),$A46=1,$X$6="ДА"),IF(A46=1,IF(OR(AND(E46=1,'ОТВЕТЫ УЧАЩИХСЯ'!Q46=100),AND(E46=2,'ОТВЕТЫ УЧАЩИХСЯ'!Q46=1000)),1,IF('ОТВЕТЫ УЧАЩИХСЯ'!Q46="N",'ОТВЕТЫ УЧАЩИХСЯ'!Q46,0)),""),"")</f>
        <v>#REF!</v>
      </c>
      <c r="S46" s="102" t="e">
        <f>IF(AND(OR($C46&lt;&gt;"",$D46&lt;&gt;""),$A46=1,$X$6="ДА"),IF($A46=1,IF(OR(AND($E46=1,'ОТВЕТЫ УЧАЩИХСЯ'!R46="3-2-65"),AND($E46=2,'ОТВЕТЫ УЧАЩИХСЯ'!R46="5262")),1,IF('ОТВЕТЫ УЧАЩИХСЯ'!R46="N",'ОТВЕТЫ УЧАЩИХСЯ'!R46,0)),""),"")</f>
        <v>#REF!</v>
      </c>
      <c r="T46" s="102" t="e">
        <f>IF(AND(OR($C46&lt;&gt;"",$D46&lt;&gt;""),$A46=1,$X$6="ДА"),IF($A46=1,IF(OR(AND($E46=1,'ОТВЕТЫ УЧАЩИХСЯ'!S46="АНЯ"),AND($E46=2,'ОТВЕТЫ УЧАЩИХСЯ'!S46="МИША")),1,IF('ОТВЕТЫ УЧАЩИХСЯ'!S46="N",'ОТВЕТЫ УЧАЩИХСЯ'!S46,0)),""),"")</f>
        <v>#REF!</v>
      </c>
      <c r="U46" s="102" t="e">
        <f>IF(AND(OR($C46&lt;&gt;"",$D46&lt;&gt;""),$A46=1,$X$6="ДА"),IF($A46=1,IF(OR(AND($E46=1,'ОТВЕТЫ УЧАЩИХСЯ'!T46="ЗФСОБМЛ"),AND($E46=2,'ОТВЕТЫ УЧАЩИХСЯ'!T46="ЁТПМЯКЖ")),1,IF('ОТВЕТЫ УЧАЩИХСЯ'!T46="N",'ОТВЕТЫ УЧАЩИХСЯ'!T46,0)),""),"")</f>
        <v>#REF!</v>
      </c>
      <c r="V46" s="109" t="e">
        <f>IF(AND(OR($C46&lt;&gt;"",$D46&lt;&gt;""),$A46=1,$X$6="ДА"),IF($A46=1,IF(OR(AND($E46=1,'ОТВЕТЫ УЧАЩИХСЯ'!U46=92),AND($E46=2,'ОТВЕТЫ УЧАЩИХСЯ'!U46=70)),1,IF('ОТВЕТЫ УЧАЩИХСЯ'!U46="N",'ОТВЕТЫ УЧАЩИХСЯ'!U46,0)),""),"")</f>
        <v>#REF!</v>
      </c>
      <c r="W46" s="307" t="e">
        <f t="shared" si="3"/>
        <v>#REF!</v>
      </c>
      <c r="X46" s="317" t="e">
        <f t="shared" si="4"/>
        <v>#REF!</v>
      </c>
      <c r="Y46" s="164" t="e">
        <f t="shared" si="5"/>
        <v>#REF!</v>
      </c>
      <c r="Z46" s="314" t="e">
        <f t="shared" si="11"/>
        <v>#REF!</v>
      </c>
      <c r="AA46" s="164" t="e">
        <f t="shared" si="6"/>
        <v>#REF!</v>
      </c>
      <c r="AB46" s="314" t="e">
        <f t="shared" si="12"/>
        <v>#REF!</v>
      </c>
      <c r="AC46" s="308" t="e">
        <f t="shared" si="7"/>
        <v>#REF!</v>
      </c>
      <c r="AD46" s="304" t="e">
        <f t="shared" si="8"/>
        <v>#REF!</v>
      </c>
      <c r="AE46" s="229" t="e">
        <f t="shared" si="9"/>
        <v>#REF!</v>
      </c>
      <c r="AF46" s="228">
        <v>7</v>
      </c>
      <c r="AG46" s="323" t="e">
        <f t="shared" si="10"/>
        <v>#REF!</v>
      </c>
      <c r="AH46" s="6"/>
      <c r="AI46" s="6"/>
      <c r="AJ46" s="6"/>
      <c r="AK46" s="6"/>
      <c r="AL46" s="6"/>
      <c r="AM46" s="6"/>
    </row>
    <row r="47" spans="1:39" ht="12.75" customHeight="1" x14ac:dyDescent="0.2">
      <c r="A47" s="12" t="e">
        <f>IF('СПИСОК КЛАССА'!#REF!&gt;0,1,0)</f>
        <v>#REF!</v>
      </c>
      <c r="B47" s="100">
        <v>28</v>
      </c>
      <c r="C47" s="101" t="e">
        <f>IF(NOT(ISBLANK('СПИСОК КЛАССА'!#REF!)),'СПИСОК КЛАССА'!#REF!,"")</f>
        <v>#REF!</v>
      </c>
      <c r="D47" s="136" t="e">
        <f>IF(NOT(ISBLANK('СПИСОК КЛАССА'!#REF!)),IF($A47=1,'СПИСОК КЛАССА'!#REF!, "УЧЕНИК НЕ ВЫПОЛНЯЛ РАБОТУ"),"")</f>
        <v>#REF!</v>
      </c>
      <c r="E47" s="156" t="e">
        <f>IF($C47&lt;&gt;"",'СПИСОК КЛАССА'!#REF!,"")</f>
        <v>#REF!</v>
      </c>
      <c r="F47" s="133" t="e">
        <f>IF(AND(OR($C47&lt;&gt;"",$D47&lt;&gt;""),$A47=1,$X$6="ДА"),(IF(A47=1,IF(OR(AND(E47=1,'ОТВЕТЫ УЧАЩИХСЯ'!E47=3),AND(E47=2,'ОТВЕТЫ УЧАЩИХСЯ'!E47=3)),1,IF('ОТВЕТЫ УЧАЩИХСЯ'!E47="N",'ОТВЕТЫ УЧАЩИХСЯ'!E47,0)),"")),"")</f>
        <v>#REF!</v>
      </c>
      <c r="G47" s="158" t="e">
        <f>IF(AND(OR($C47&lt;&gt;"",$D47&lt;&gt;""),$A47=1,$X$6="ДА"),IF(A47=1,IF(OR(AND(E47=1,'ОТВЕТЫ УЧАЩИХСЯ'!F47=3),AND(E47=2,'ОТВЕТЫ УЧАЩИХСЯ'!F47=3)),1,(IF('ОТВЕТЫ УЧАЩИХСЯ'!F47="N",'ОТВЕТЫ УЧАЩИХСЯ'!F47,0))),""),"")</f>
        <v>#REF!</v>
      </c>
      <c r="H47" s="102" t="e">
        <f>IF(AND(OR($C47&lt;&gt;"",$D47&lt;&gt;""),$A47=1,$X$6="ДА"),IF(A47=1,IF(OR(AND(E47=1,'ОТВЕТЫ УЧАЩИХСЯ'!G47=3),AND(E47=2,'ОТВЕТЫ УЧАЩИХСЯ'!G47=3)),1,IF('ОТВЕТЫ УЧАЩИХСЯ'!G47="N",'ОТВЕТЫ УЧАЩИХСЯ'!G47,0)),""),"")</f>
        <v>#REF!</v>
      </c>
      <c r="I47" s="102" t="e">
        <f>IF(AND(OR($C47&lt;&gt;"",$D47&lt;&gt;""),$A47=1,$X$6="ДА"),IF(A47=1,IF(OR(AND(E47=1,'ОТВЕТЫ УЧАЩИХСЯ'!H47=2),AND(E47=2,'ОТВЕТЫ УЧАЩИХСЯ'!H47=2)),1,IF('ОТВЕТЫ УЧАЩИХСЯ'!H47="N",'ОТВЕТЫ УЧАЩИХСЯ'!H47,0)),""),"")</f>
        <v>#REF!</v>
      </c>
      <c r="J47" s="102" t="e">
        <f>IF(AND(OR($C47&lt;&gt;"",$D47&lt;&gt;""),$A47=1,$X$6="ДА"),IF(A47=1,IF(OR(AND(E47=1,'ОТВЕТЫ УЧАЩИХСЯ'!I47=4),AND(E47=2,'ОТВЕТЫ УЧАЩИХСЯ'!I47=4)),1,IF('ОТВЕТЫ УЧАЩИХСЯ'!I47="N",'ОТВЕТЫ УЧАЩИХСЯ'!I47,0)),""),"")</f>
        <v>#REF!</v>
      </c>
      <c r="K47" s="102" t="e">
        <f>IF(AND(OR($C47&lt;&gt;"",$D47&lt;&gt;""),$A47=1,$X$6="ДА"),IF(A47=1,IF(OR(AND(E47=1,'ОТВЕТЫ УЧАЩИХСЯ'!J47=1),AND(E47=2,'ОТВЕТЫ УЧАЩИХСЯ'!J47=2)),1,IF('ОТВЕТЫ УЧАЩИХСЯ'!J47="N",'ОТВЕТЫ УЧАЩИХСЯ'!J47,0)),""),"")</f>
        <v>#REF!</v>
      </c>
      <c r="L47" s="109" t="e">
        <f>IF(AND(OR($C47&lt;&gt;"",$D47&lt;&gt;""),$A47=1,$X$6="ДА"),IF(A47=1,IF(OR(AND(E47=1,'ОТВЕТЫ УЧАЩИХСЯ'!K47=4),AND(E47=2,'ОТВЕТЫ УЧАЩИХСЯ'!K47=1)),1,IF('ОТВЕТЫ УЧАЩИХСЯ'!K47="N",'ОТВЕТЫ УЧАЩИХСЯ'!K47,0)),""),"")</f>
        <v>#REF!</v>
      </c>
      <c r="M47" s="133" t="e">
        <f>IF(AND(OR($C47&lt;&gt;"",$D47&lt;&gt;""),$A47=1,$X$6="ДА"),IF(A47=1,IF(OR(AND(E47=1,'ОТВЕТЫ УЧАЩИХСЯ'!L47=35),AND(E47=2,'ОТВЕТЫ УЧАЩИХСЯ'!L47=38)),1,IF('ОТВЕТЫ УЧАЩИХСЯ'!L47="N",'ОТВЕТЫ УЧАЩИХСЯ'!L47,0)),""),"")</f>
        <v>#REF!</v>
      </c>
      <c r="N47" s="102" t="e">
        <f>IF(AND(OR($C47&lt;&gt;"",$D47&lt;&gt;""),$A47=1,$X$6="ДА"),IF(A47=1,IF(OR(AND(E47=1,'ОТВЕТЫ УЧАЩИХСЯ'!M47=4),AND(E47=2,'ОТВЕТЫ УЧАЩИХСЯ'!M47=12)),1,IF('ОТВЕТЫ УЧАЩИХСЯ'!M47="N",'ОТВЕТЫ УЧАЩИХСЯ'!M47,0)),""),"")</f>
        <v>#REF!</v>
      </c>
      <c r="O47" s="158" t="e">
        <f>IF(AND(OR($C47&lt;&gt;"",$D47&lt;&gt;""),$A47=1,$X$6="ДА"),IF(A47=1,IF(OR(AND(E47=1,'ОТВЕТЫ УЧАЩИХСЯ'!N47="ГИДА"),AND(E47=2,'ОТВЕТЫ УЧАЩИХСЯ'!N47="ЕИЗВ")),1,IF('ОТВЕТЫ УЧАЩИХСЯ'!N47="N",'ОТВЕТЫ УЧАЩИХСЯ'!N47,0)),""),"")</f>
        <v>#REF!</v>
      </c>
      <c r="P47" s="102" t="e">
        <f>IF(AND(OR($C47&lt;&gt;"",$D47&lt;&gt;""),$A47=1,$X$6="ДА"),IF(A47=1,IF(OR(AND(E47=1,'ОТВЕТЫ УЧАЩИХСЯ'!O47=1),AND(E47=2,'ОТВЕТЫ УЧАЩИХСЯ'!O47=1)),1,IF('ОТВЕТЫ УЧАЩИХСЯ'!O47="N",'ОТВЕТЫ УЧАЩИХСЯ'!O47,0)),""),"")</f>
        <v>#REF!</v>
      </c>
      <c r="Q47" s="102" t="e">
        <f>IF(AND(OR($C47&lt;&gt;"",$D47&lt;&gt;""),$A47=1,$X$6="ДА"),IF(A47=1,IF(OR(AND(E47=1,'ОТВЕТЫ УЧАЩИХСЯ'!P47=2134),AND(E47=2,'ОТВЕТЫ УЧАЩИХСЯ'!P47=2134)),1,IF('ОТВЕТЫ УЧАЩИХСЯ'!P47="N",'ОТВЕТЫ УЧАЩИХСЯ'!P47,0)),""),"")</f>
        <v>#REF!</v>
      </c>
      <c r="R47" s="102" t="e">
        <f>IF(AND(OR($C47&lt;&gt;"",$D47&lt;&gt;""),$A47=1,$X$6="ДА"),IF(A47=1,IF(OR(AND(E47=1,'ОТВЕТЫ УЧАЩИХСЯ'!Q47=100),AND(E47=2,'ОТВЕТЫ УЧАЩИХСЯ'!Q47=1000)),1,IF('ОТВЕТЫ УЧАЩИХСЯ'!Q47="N",'ОТВЕТЫ УЧАЩИХСЯ'!Q47,0)),""),"")</f>
        <v>#REF!</v>
      </c>
      <c r="S47" s="102" t="e">
        <f>IF(AND(OR($C47&lt;&gt;"",$D47&lt;&gt;""),$A47=1,$X$6="ДА"),IF($A47=1,IF(OR(AND($E47=1,'ОТВЕТЫ УЧАЩИХСЯ'!R47="3-2-65"),AND($E47=2,'ОТВЕТЫ УЧАЩИХСЯ'!R47="5262")),1,IF('ОТВЕТЫ УЧАЩИХСЯ'!R47="N",'ОТВЕТЫ УЧАЩИХСЯ'!R47,0)),""),"")</f>
        <v>#REF!</v>
      </c>
      <c r="T47" s="102" t="e">
        <f>IF(AND(OR($C47&lt;&gt;"",$D47&lt;&gt;""),$A47=1,$X$6="ДА"),IF($A47=1,IF(OR(AND($E47=1,'ОТВЕТЫ УЧАЩИХСЯ'!S47="АНЯ"),AND($E47=2,'ОТВЕТЫ УЧАЩИХСЯ'!S47="МИША")),1,IF('ОТВЕТЫ УЧАЩИХСЯ'!S47="N",'ОТВЕТЫ УЧАЩИХСЯ'!S47,0)),""),"")</f>
        <v>#REF!</v>
      </c>
      <c r="U47" s="102" t="e">
        <f>IF(AND(OR($C47&lt;&gt;"",$D47&lt;&gt;""),$A47=1,$X$6="ДА"),IF($A47=1,IF(OR(AND($E47=1,'ОТВЕТЫ УЧАЩИХСЯ'!T47="ЗФСОБМЛ"),AND($E47=2,'ОТВЕТЫ УЧАЩИХСЯ'!T47="ЁТПМЯКЖ")),1,IF('ОТВЕТЫ УЧАЩИХСЯ'!T47="N",'ОТВЕТЫ УЧАЩИХСЯ'!T47,0)),""),"")</f>
        <v>#REF!</v>
      </c>
      <c r="V47" s="109" t="e">
        <f>IF(AND(OR($C47&lt;&gt;"",$D47&lt;&gt;""),$A47=1,$X$6="ДА"),IF($A47=1,IF(OR(AND($E47=1,'ОТВЕТЫ УЧАЩИХСЯ'!U47=92),AND($E47=2,'ОТВЕТЫ УЧАЩИХСЯ'!U47=70)),1,IF('ОТВЕТЫ УЧАЩИХСЯ'!U47="N",'ОТВЕТЫ УЧАЩИХСЯ'!U47,0)),""),"")</f>
        <v>#REF!</v>
      </c>
      <c r="W47" s="307" t="e">
        <f t="shared" si="3"/>
        <v>#REF!</v>
      </c>
      <c r="X47" s="317" t="e">
        <f t="shared" si="4"/>
        <v>#REF!</v>
      </c>
      <c r="Y47" s="164" t="e">
        <f t="shared" si="5"/>
        <v>#REF!</v>
      </c>
      <c r="Z47" s="314" t="e">
        <f t="shared" si="11"/>
        <v>#REF!</v>
      </c>
      <c r="AA47" s="164" t="e">
        <f t="shared" si="6"/>
        <v>#REF!</v>
      </c>
      <c r="AB47" s="314" t="e">
        <f t="shared" si="12"/>
        <v>#REF!</v>
      </c>
      <c r="AC47" s="308" t="e">
        <f t="shared" si="7"/>
        <v>#REF!</v>
      </c>
      <c r="AD47" s="304" t="e">
        <f t="shared" si="8"/>
        <v>#REF!</v>
      </c>
      <c r="AE47" s="229" t="e">
        <f t="shared" si="9"/>
        <v>#REF!</v>
      </c>
      <c r="AF47" s="228">
        <v>7</v>
      </c>
      <c r="AG47" s="323" t="e">
        <f t="shared" si="10"/>
        <v>#REF!</v>
      </c>
      <c r="AH47" s="6"/>
      <c r="AI47" s="6"/>
      <c r="AJ47" s="6"/>
      <c r="AK47" s="6"/>
      <c r="AL47" s="6"/>
      <c r="AM47" s="6"/>
    </row>
    <row r="48" spans="1:39" ht="12.75" customHeight="1" x14ac:dyDescent="0.2">
      <c r="A48" s="12" t="e">
        <f>IF('СПИСОК КЛАССА'!#REF!&gt;0,1,0)</f>
        <v>#REF!</v>
      </c>
      <c r="B48" s="100">
        <v>29</v>
      </c>
      <c r="C48" s="101" t="e">
        <f>IF(NOT(ISBLANK('СПИСОК КЛАССА'!#REF!)),'СПИСОК КЛАССА'!#REF!,"")</f>
        <v>#REF!</v>
      </c>
      <c r="D48" s="136" t="e">
        <f>IF(NOT(ISBLANK('СПИСОК КЛАССА'!#REF!)),IF($A48=1,'СПИСОК КЛАССА'!#REF!, "УЧЕНИК НЕ ВЫПОЛНЯЛ РАБОТУ"),"")</f>
        <v>#REF!</v>
      </c>
      <c r="E48" s="156" t="e">
        <f>IF($C48&lt;&gt;"",'СПИСОК КЛАССА'!#REF!,"")</f>
        <v>#REF!</v>
      </c>
      <c r="F48" s="133" t="e">
        <f>IF(AND(OR($C48&lt;&gt;"",$D48&lt;&gt;""),$A48=1,$X$6="ДА"),(IF(A48=1,IF(OR(AND(E48=1,'ОТВЕТЫ УЧАЩИХСЯ'!E48=3),AND(E48=2,'ОТВЕТЫ УЧАЩИХСЯ'!E48=3)),1,IF('ОТВЕТЫ УЧАЩИХСЯ'!E48="N",'ОТВЕТЫ УЧАЩИХСЯ'!E48,0)),"")),"")</f>
        <v>#REF!</v>
      </c>
      <c r="G48" s="158" t="e">
        <f>IF(AND(OR($C48&lt;&gt;"",$D48&lt;&gt;""),$A48=1,$X$6="ДА"),IF(A48=1,IF(OR(AND(E48=1,'ОТВЕТЫ УЧАЩИХСЯ'!F48=3),AND(E48=2,'ОТВЕТЫ УЧАЩИХСЯ'!F48=3)),1,(IF('ОТВЕТЫ УЧАЩИХСЯ'!F48="N",'ОТВЕТЫ УЧАЩИХСЯ'!F48,0))),""),"")</f>
        <v>#REF!</v>
      </c>
      <c r="H48" s="102" t="e">
        <f>IF(AND(OR($C48&lt;&gt;"",$D48&lt;&gt;""),$A48=1,$X$6="ДА"),IF(A48=1,IF(OR(AND(E48=1,'ОТВЕТЫ УЧАЩИХСЯ'!G48=3),AND(E48=2,'ОТВЕТЫ УЧАЩИХСЯ'!G48=3)),1,IF('ОТВЕТЫ УЧАЩИХСЯ'!G48="N",'ОТВЕТЫ УЧАЩИХСЯ'!G48,0)),""),"")</f>
        <v>#REF!</v>
      </c>
      <c r="I48" s="102" t="e">
        <f>IF(AND(OR($C48&lt;&gt;"",$D48&lt;&gt;""),$A48=1,$X$6="ДА"),IF(A48=1,IF(OR(AND(E48=1,'ОТВЕТЫ УЧАЩИХСЯ'!H48=2),AND(E48=2,'ОТВЕТЫ УЧАЩИХСЯ'!H48=2)),1,IF('ОТВЕТЫ УЧАЩИХСЯ'!H48="N",'ОТВЕТЫ УЧАЩИХСЯ'!H48,0)),""),"")</f>
        <v>#REF!</v>
      </c>
      <c r="J48" s="102" t="e">
        <f>IF(AND(OR($C48&lt;&gt;"",$D48&lt;&gt;""),$A48=1,$X$6="ДА"),IF(A48=1,IF(OR(AND(E48=1,'ОТВЕТЫ УЧАЩИХСЯ'!I48=4),AND(E48=2,'ОТВЕТЫ УЧАЩИХСЯ'!I48=4)),1,IF('ОТВЕТЫ УЧАЩИХСЯ'!I48="N",'ОТВЕТЫ УЧАЩИХСЯ'!I48,0)),""),"")</f>
        <v>#REF!</v>
      </c>
      <c r="K48" s="102" t="e">
        <f>IF(AND(OR($C48&lt;&gt;"",$D48&lt;&gt;""),$A48=1,$X$6="ДА"),IF(A48=1,IF(OR(AND(E48=1,'ОТВЕТЫ УЧАЩИХСЯ'!J48=1),AND(E48=2,'ОТВЕТЫ УЧАЩИХСЯ'!J48=2)),1,IF('ОТВЕТЫ УЧАЩИХСЯ'!J48="N",'ОТВЕТЫ УЧАЩИХСЯ'!J48,0)),""),"")</f>
        <v>#REF!</v>
      </c>
      <c r="L48" s="109" t="e">
        <f>IF(AND(OR($C48&lt;&gt;"",$D48&lt;&gt;""),$A48=1,$X$6="ДА"),IF(A48=1,IF(OR(AND(E48=1,'ОТВЕТЫ УЧАЩИХСЯ'!K48=4),AND(E48=2,'ОТВЕТЫ УЧАЩИХСЯ'!K48=1)),1,IF('ОТВЕТЫ УЧАЩИХСЯ'!K48="N",'ОТВЕТЫ УЧАЩИХСЯ'!K48,0)),""),"")</f>
        <v>#REF!</v>
      </c>
      <c r="M48" s="133" t="e">
        <f>IF(AND(OR($C48&lt;&gt;"",$D48&lt;&gt;""),$A48=1,$X$6="ДА"),IF(A48=1,IF(OR(AND(E48=1,'ОТВЕТЫ УЧАЩИХСЯ'!L48=35),AND(E48=2,'ОТВЕТЫ УЧАЩИХСЯ'!L48=38)),1,IF('ОТВЕТЫ УЧАЩИХСЯ'!L48="N",'ОТВЕТЫ УЧАЩИХСЯ'!L48,0)),""),"")</f>
        <v>#REF!</v>
      </c>
      <c r="N48" s="102" t="e">
        <f>IF(AND(OR($C48&lt;&gt;"",$D48&lt;&gt;""),$A48=1,$X$6="ДА"),IF(A48=1,IF(OR(AND(E48=1,'ОТВЕТЫ УЧАЩИХСЯ'!M48=4),AND(E48=2,'ОТВЕТЫ УЧАЩИХСЯ'!M48=12)),1,IF('ОТВЕТЫ УЧАЩИХСЯ'!M48="N",'ОТВЕТЫ УЧАЩИХСЯ'!M48,0)),""),"")</f>
        <v>#REF!</v>
      </c>
      <c r="O48" s="158" t="e">
        <f>IF(AND(OR($C48&lt;&gt;"",$D48&lt;&gt;""),$A48=1,$X$6="ДА"),IF(A48=1,IF(OR(AND(E48=1,'ОТВЕТЫ УЧАЩИХСЯ'!N48="ГИДА"),AND(E48=2,'ОТВЕТЫ УЧАЩИХСЯ'!N48="ЕИЗВ")),1,IF('ОТВЕТЫ УЧАЩИХСЯ'!N48="N",'ОТВЕТЫ УЧАЩИХСЯ'!N48,0)),""),"")</f>
        <v>#REF!</v>
      </c>
      <c r="P48" s="102" t="e">
        <f>IF(AND(OR($C48&lt;&gt;"",$D48&lt;&gt;""),$A48=1,$X$6="ДА"),IF(A48=1,IF(OR(AND(E48=1,'ОТВЕТЫ УЧАЩИХСЯ'!O48=1),AND(E48=2,'ОТВЕТЫ УЧАЩИХСЯ'!O48=1)),1,IF('ОТВЕТЫ УЧАЩИХСЯ'!O48="N",'ОТВЕТЫ УЧАЩИХСЯ'!O48,0)),""),"")</f>
        <v>#REF!</v>
      </c>
      <c r="Q48" s="102" t="e">
        <f>IF(AND(OR($C48&lt;&gt;"",$D48&lt;&gt;""),$A48=1,$X$6="ДА"),IF(A48=1,IF(OR(AND(E48=1,'ОТВЕТЫ УЧАЩИХСЯ'!P48=2134),AND(E48=2,'ОТВЕТЫ УЧАЩИХСЯ'!P48=2134)),1,IF('ОТВЕТЫ УЧАЩИХСЯ'!P48="N",'ОТВЕТЫ УЧАЩИХСЯ'!P48,0)),""),"")</f>
        <v>#REF!</v>
      </c>
      <c r="R48" s="102" t="e">
        <f>IF(AND(OR($C48&lt;&gt;"",$D48&lt;&gt;""),$A48=1,$X$6="ДА"),IF(A48=1,IF(OR(AND(E48=1,'ОТВЕТЫ УЧАЩИХСЯ'!Q48=100),AND(E48=2,'ОТВЕТЫ УЧАЩИХСЯ'!Q48=1000)),1,IF('ОТВЕТЫ УЧАЩИХСЯ'!Q48="N",'ОТВЕТЫ УЧАЩИХСЯ'!Q48,0)),""),"")</f>
        <v>#REF!</v>
      </c>
      <c r="S48" s="102" t="e">
        <f>IF(AND(OR($C48&lt;&gt;"",$D48&lt;&gt;""),$A48=1,$X$6="ДА"),IF($A48=1,IF(OR(AND($E48=1,'ОТВЕТЫ УЧАЩИХСЯ'!R48="3-2-65"),AND($E48=2,'ОТВЕТЫ УЧАЩИХСЯ'!R48="5262")),1,IF('ОТВЕТЫ УЧАЩИХСЯ'!R48="N",'ОТВЕТЫ УЧАЩИХСЯ'!R48,0)),""),"")</f>
        <v>#REF!</v>
      </c>
      <c r="T48" s="102" t="e">
        <f>IF(AND(OR($C48&lt;&gt;"",$D48&lt;&gt;""),$A48=1,$X$6="ДА"),IF($A48=1,IF(OR(AND($E48=1,'ОТВЕТЫ УЧАЩИХСЯ'!S48="АНЯ"),AND($E48=2,'ОТВЕТЫ УЧАЩИХСЯ'!S48="МИША")),1,IF('ОТВЕТЫ УЧАЩИХСЯ'!S48="N",'ОТВЕТЫ УЧАЩИХСЯ'!S48,0)),""),"")</f>
        <v>#REF!</v>
      </c>
      <c r="U48" s="102" t="e">
        <f>IF(AND(OR($C48&lt;&gt;"",$D48&lt;&gt;""),$A48=1,$X$6="ДА"),IF($A48=1,IF(OR(AND($E48=1,'ОТВЕТЫ УЧАЩИХСЯ'!T48="ЗФСОБМЛ"),AND($E48=2,'ОТВЕТЫ УЧАЩИХСЯ'!T48="ЁТПМЯКЖ")),1,IF('ОТВЕТЫ УЧАЩИХСЯ'!T48="N",'ОТВЕТЫ УЧАЩИХСЯ'!T48,0)),""),"")</f>
        <v>#REF!</v>
      </c>
      <c r="V48" s="109" t="e">
        <f>IF(AND(OR($C48&lt;&gt;"",$D48&lt;&gt;""),$A48=1,$X$6="ДА"),IF($A48=1,IF(OR(AND($E48=1,'ОТВЕТЫ УЧАЩИХСЯ'!U48=92),AND($E48=2,'ОТВЕТЫ УЧАЩИХСЯ'!U48=70)),1,IF('ОТВЕТЫ УЧАЩИХСЯ'!U48="N",'ОТВЕТЫ УЧАЩИХСЯ'!U48,0)),""),"")</f>
        <v>#REF!</v>
      </c>
      <c r="W48" s="307" t="e">
        <f t="shared" si="3"/>
        <v>#REF!</v>
      </c>
      <c r="X48" s="317" t="e">
        <f t="shared" si="4"/>
        <v>#REF!</v>
      </c>
      <c r="Y48" s="164" t="e">
        <f t="shared" si="5"/>
        <v>#REF!</v>
      </c>
      <c r="Z48" s="314" t="e">
        <f t="shared" si="11"/>
        <v>#REF!</v>
      </c>
      <c r="AA48" s="164" t="e">
        <f t="shared" si="6"/>
        <v>#REF!</v>
      </c>
      <c r="AB48" s="314" t="e">
        <f t="shared" si="12"/>
        <v>#REF!</v>
      </c>
      <c r="AC48" s="308" t="e">
        <f t="shared" si="7"/>
        <v>#REF!</v>
      </c>
      <c r="AD48" s="304" t="e">
        <f t="shared" si="8"/>
        <v>#REF!</v>
      </c>
      <c r="AE48" s="229" t="e">
        <f t="shared" si="9"/>
        <v>#REF!</v>
      </c>
      <c r="AF48" s="228">
        <v>7</v>
      </c>
      <c r="AG48" s="323" t="e">
        <f t="shared" si="10"/>
        <v>#REF!</v>
      </c>
      <c r="AH48" s="6"/>
      <c r="AI48" s="6"/>
      <c r="AJ48" s="6"/>
      <c r="AK48" s="6"/>
      <c r="AL48" s="6"/>
      <c r="AM48" s="6"/>
    </row>
    <row r="49" spans="1:59" ht="12.75" customHeight="1" x14ac:dyDescent="0.2">
      <c r="A49" s="12" t="e">
        <f>IF('СПИСОК КЛАССА'!#REF!&gt;0,1,0)</f>
        <v>#REF!</v>
      </c>
      <c r="B49" s="100">
        <v>30</v>
      </c>
      <c r="C49" s="101" t="e">
        <f>IF(NOT(ISBLANK('СПИСОК КЛАССА'!#REF!)),'СПИСОК КЛАССА'!#REF!,"")</f>
        <v>#REF!</v>
      </c>
      <c r="D49" s="136" t="e">
        <f>IF(NOT(ISBLANK('СПИСОК КЛАССА'!#REF!)),IF($A49=1,'СПИСОК КЛАССА'!#REF!, "УЧЕНИК НЕ ВЫПОЛНЯЛ РАБОТУ"),"")</f>
        <v>#REF!</v>
      </c>
      <c r="E49" s="156" t="e">
        <f>IF($C49&lt;&gt;"",'СПИСОК КЛАССА'!#REF!,"")</f>
        <v>#REF!</v>
      </c>
      <c r="F49" s="133" t="e">
        <f>IF(AND(OR($C49&lt;&gt;"",$D49&lt;&gt;""),$A49=1,$X$6="ДА"),(IF(A49=1,IF(OR(AND(E49=1,'ОТВЕТЫ УЧАЩИХСЯ'!E49=3),AND(E49=2,'ОТВЕТЫ УЧАЩИХСЯ'!E49=3)),1,IF('ОТВЕТЫ УЧАЩИХСЯ'!E49="N",'ОТВЕТЫ УЧАЩИХСЯ'!E49,0)),"")),"")</f>
        <v>#REF!</v>
      </c>
      <c r="G49" s="158" t="e">
        <f>IF(AND(OR($C49&lt;&gt;"",$D49&lt;&gt;""),$A49=1,$X$6="ДА"),IF(A49=1,IF(OR(AND(E49=1,'ОТВЕТЫ УЧАЩИХСЯ'!F49=3),AND(E49=2,'ОТВЕТЫ УЧАЩИХСЯ'!F49=3)),1,(IF('ОТВЕТЫ УЧАЩИХСЯ'!F49="N",'ОТВЕТЫ УЧАЩИХСЯ'!F49,0))),""),"")</f>
        <v>#REF!</v>
      </c>
      <c r="H49" s="102" t="e">
        <f>IF(AND(OR($C49&lt;&gt;"",$D49&lt;&gt;""),$A49=1,$X$6="ДА"),IF(A49=1,IF(OR(AND(E49=1,'ОТВЕТЫ УЧАЩИХСЯ'!G49=3),AND(E49=2,'ОТВЕТЫ УЧАЩИХСЯ'!G49=3)),1,IF('ОТВЕТЫ УЧАЩИХСЯ'!G49="N",'ОТВЕТЫ УЧАЩИХСЯ'!G49,0)),""),"")</f>
        <v>#REF!</v>
      </c>
      <c r="I49" s="102" t="e">
        <f>IF(AND(OR($C49&lt;&gt;"",$D49&lt;&gt;""),$A49=1,$X$6="ДА"),IF(A49=1,IF(OR(AND(E49=1,'ОТВЕТЫ УЧАЩИХСЯ'!H49=2),AND(E49=2,'ОТВЕТЫ УЧАЩИХСЯ'!H49=2)),1,IF('ОТВЕТЫ УЧАЩИХСЯ'!H49="N",'ОТВЕТЫ УЧАЩИХСЯ'!H49,0)),""),"")</f>
        <v>#REF!</v>
      </c>
      <c r="J49" s="102" t="e">
        <f>IF(AND(OR($C49&lt;&gt;"",$D49&lt;&gt;""),$A49=1,$X$6="ДА"),IF(A49=1,IF(OR(AND(E49=1,'ОТВЕТЫ УЧАЩИХСЯ'!I49=4),AND(E49=2,'ОТВЕТЫ УЧАЩИХСЯ'!I49=4)),1,IF('ОТВЕТЫ УЧАЩИХСЯ'!I49="N",'ОТВЕТЫ УЧАЩИХСЯ'!I49,0)),""),"")</f>
        <v>#REF!</v>
      </c>
      <c r="K49" s="102" t="e">
        <f>IF(AND(OR($C49&lt;&gt;"",$D49&lt;&gt;""),$A49=1,$X$6="ДА"),IF(A49=1,IF(OR(AND(E49=1,'ОТВЕТЫ УЧАЩИХСЯ'!J49=1),AND(E49=2,'ОТВЕТЫ УЧАЩИХСЯ'!J49=2)),1,IF('ОТВЕТЫ УЧАЩИХСЯ'!J49="N",'ОТВЕТЫ УЧАЩИХСЯ'!J49,0)),""),"")</f>
        <v>#REF!</v>
      </c>
      <c r="L49" s="109" t="e">
        <f>IF(AND(OR($C49&lt;&gt;"",$D49&lt;&gt;""),$A49=1,$X$6="ДА"),IF(A49=1,IF(OR(AND(E49=1,'ОТВЕТЫ УЧАЩИХСЯ'!K49=4),AND(E49=2,'ОТВЕТЫ УЧАЩИХСЯ'!K49=1)),1,IF('ОТВЕТЫ УЧАЩИХСЯ'!K49="N",'ОТВЕТЫ УЧАЩИХСЯ'!K49,0)),""),"")</f>
        <v>#REF!</v>
      </c>
      <c r="M49" s="133" t="e">
        <f>IF(AND(OR($C49&lt;&gt;"",$D49&lt;&gt;""),$A49=1,$X$6="ДА"),IF(A49=1,IF(OR(AND(E49=1,'ОТВЕТЫ УЧАЩИХСЯ'!L49=35),AND(E49=2,'ОТВЕТЫ УЧАЩИХСЯ'!L49=38)),1,IF('ОТВЕТЫ УЧАЩИХСЯ'!L49="N",'ОТВЕТЫ УЧАЩИХСЯ'!L49,0)),""),"")</f>
        <v>#REF!</v>
      </c>
      <c r="N49" s="102" t="e">
        <f>IF(AND(OR($C49&lt;&gt;"",$D49&lt;&gt;""),$A49=1,$X$6="ДА"),IF(A49=1,IF(OR(AND(E49=1,'ОТВЕТЫ УЧАЩИХСЯ'!M49=4),AND(E49=2,'ОТВЕТЫ УЧАЩИХСЯ'!M49=12)),1,IF('ОТВЕТЫ УЧАЩИХСЯ'!M49="N",'ОТВЕТЫ УЧАЩИХСЯ'!M49,0)),""),"")</f>
        <v>#REF!</v>
      </c>
      <c r="O49" s="158" t="e">
        <f>IF(AND(OR($C49&lt;&gt;"",$D49&lt;&gt;""),$A49=1,$X$6="ДА"),IF(A49=1,IF(OR(AND(E49=1,'ОТВЕТЫ УЧАЩИХСЯ'!N49="ГИДА"),AND(E49=2,'ОТВЕТЫ УЧАЩИХСЯ'!N49="ЕИЗВ")),1,IF('ОТВЕТЫ УЧАЩИХСЯ'!N49="N",'ОТВЕТЫ УЧАЩИХСЯ'!N49,0)),""),"")</f>
        <v>#REF!</v>
      </c>
      <c r="P49" s="102" t="e">
        <f>IF(AND(OR($C49&lt;&gt;"",$D49&lt;&gt;""),$A49=1,$X$6="ДА"),IF(A49=1,IF(OR(AND(E49=1,'ОТВЕТЫ УЧАЩИХСЯ'!O49=1),AND(E49=2,'ОТВЕТЫ УЧАЩИХСЯ'!O49=1)),1,IF('ОТВЕТЫ УЧАЩИХСЯ'!O49="N",'ОТВЕТЫ УЧАЩИХСЯ'!O49,0)),""),"")</f>
        <v>#REF!</v>
      </c>
      <c r="Q49" s="102" t="e">
        <f>IF(AND(OR($C49&lt;&gt;"",$D49&lt;&gt;""),$A49=1,$X$6="ДА"),IF(A49=1,IF(OR(AND(E49=1,'ОТВЕТЫ УЧАЩИХСЯ'!P49=2134),AND(E49=2,'ОТВЕТЫ УЧАЩИХСЯ'!P49=2134)),1,IF('ОТВЕТЫ УЧАЩИХСЯ'!P49="N",'ОТВЕТЫ УЧАЩИХСЯ'!P49,0)),""),"")</f>
        <v>#REF!</v>
      </c>
      <c r="R49" s="102" t="e">
        <f>IF(AND(OR($C49&lt;&gt;"",$D49&lt;&gt;""),$A49=1,$X$6="ДА"),IF(A49=1,IF(OR(AND(E49=1,'ОТВЕТЫ УЧАЩИХСЯ'!Q49=100),AND(E49=2,'ОТВЕТЫ УЧАЩИХСЯ'!Q49=1000)),1,IF('ОТВЕТЫ УЧАЩИХСЯ'!Q49="N",'ОТВЕТЫ УЧАЩИХСЯ'!Q49,0)),""),"")</f>
        <v>#REF!</v>
      </c>
      <c r="S49" s="102" t="e">
        <f>IF(AND(OR($C49&lt;&gt;"",$D49&lt;&gt;""),$A49=1,$X$6="ДА"),IF($A49=1,IF(OR(AND($E49=1,'ОТВЕТЫ УЧАЩИХСЯ'!R49="3-2-65"),AND($E49=2,'ОТВЕТЫ УЧАЩИХСЯ'!R49="5262")),1,IF('ОТВЕТЫ УЧАЩИХСЯ'!R49="N",'ОТВЕТЫ УЧАЩИХСЯ'!R49,0)),""),"")</f>
        <v>#REF!</v>
      </c>
      <c r="T49" s="102" t="e">
        <f>IF(AND(OR($C49&lt;&gt;"",$D49&lt;&gt;""),$A49=1,$X$6="ДА"),IF($A49=1,IF(OR(AND($E49=1,'ОТВЕТЫ УЧАЩИХСЯ'!S49="АНЯ"),AND($E49=2,'ОТВЕТЫ УЧАЩИХСЯ'!S49="МИША")),1,IF('ОТВЕТЫ УЧАЩИХСЯ'!S49="N",'ОТВЕТЫ УЧАЩИХСЯ'!S49,0)),""),"")</f>
        <v>#REF!</v>
      </c>
      <c r="U49" s="102" t="e">
        <f>IF(AND(OR($C49&lt;&gt;"",$D49&lt;&gt;""),$A49=1,$X$6="ДА"),IF($A49=1,IF(OR(AND($E49=1,'ОТВЕТЫ УЧАЩИХСЯ'!T49="ЗФСОБМЛ"),AND($E49=2,'ОТВЕТЫ УЧАЩИХСЯ'!T49="ЁТПМЯКЖ")),1,IF('ОТВЕТЫ УЧАЩИХСЯ'!T49="N",'ОТВЕТЫ УЧАЩИХСЯ'!T49,0)),""),"")</f>
        <v>#REF!</v>
      </c>
      <c r="V49" s="109" t="e">
        <f>IF(AND(OR($C49&lt;&gt;"",$D49&lt;&gt;""),$A49=1,$X$6="ДА"),IF($A49=1,IF(OR(AND($E49=1,'ОТВЕТЫ УЧАЩИХСЯ'!U49=92),AND($E49=2,'ОТВЕТЫ УЧАЩИХСЯ'!U49=70)),1,IF('ОТВЕТЫ УЧАЩИХСЯ'!U49="N",'ОТВЕТЫ УЧАЩИХСЯ'!U49,0)),""),"")</f>
        <v>#REF!</v>
      </c>
      <c r="W49" s="307" t="e">
        <f t="shared" si="3"/>
        <v>#REF!</v>
      </c>
      <c r="X49" s="317" t="e">
        <f t="shared" si="4"/>
        <v>#REF!</v>
      </c>
      <c r="Y49" s="164" t="e">
        <f t="shared" si="5"/>
        <v>#REF!</v>
      </c>
      <c r="Z49" s="314" t="e">
        <f t="shared" si="11"/>
        <v>#REF!</v>
      </c>
      <c r="AA49" s="164" t="e">
        <f t="shared" si="6"/>
        <v>#REF!</v>
      </c>
      <c r="AB49" s="314" t="e">
        <f t="shared" si="12"/>
        <v>#REF!</v>
      </c>
      <c r="AC49" s="308" t="e">
        <f t="shared" si="7"/>
        <v>#REF!</v>
      </c>
      <c r="AD49" s="304" t="e">
        <f t="shared" si="8"/>
        <v>#REF!</v>
      </c>
      <c r="AE49" s="229" t="e">
        <f t="shared" si="9"/>
        <v>#REF!</v>
      </c>
      <c r="AF49" s="228">
        <v>7</v>
      </c>
      <c r="AG49" s="323" t="e">
        <f t="shared" si="10"/>
        <v>#REF!</v>
      </c>
      <c r="AH49" s="6"/>
      <c r="AI49" s="6"/>
      <c r="AJ49" s="6"/>
      <c r="AK49" s="6"/>
      <c r="AL49" s="6"/>
      <c r="AM49" s="6"/>
    </row>
    <row r="50" spans="1:59" ht="12.75" customHeight="1" x14ac:dyDescent="0.2">
      <c r="A50" s="12" t="e">
        <f>IF('СПИСОК КЛАССА'!#REF!&gt;0,1,0)</f>
        <v>#REF!</v>
      </c>
      <c r="B50" s="100">
        <v>31</v>
      </c>
      <c r="C50" s="101" t="e">
        <f>IF(NOT(ISBLANK('СПИСОК КЛАССА'!#REF!)),'СПИСОК КЛАССА'!#REF!,"")</f>
        <v>#REF!</v>
      </c>
      <c r="D50" s="136" t="e">
        <f>IF(NOT(ISBLANK('СПИСОК КЛАССА'!#REF!)),IF($A50=1,'СПИСОК КЛАССА'!#REF!, "УЧЕНИК НЕ ВЫПОЛНЯЛ РАБОТУ"),"")</f>
        <v>#REF!</v>
      </c>
      <c r="E50" s="156" t="e">
        <f>IF($C50&lt;&gt;"",'СПИСОК КЛАССА'!#REF!,"")</f>
        <v>#REF!</v>
      </c>
      <c r="F50" s="133" t="e">
        <f>IF(AND(OR($C50&lt;&gt;"",$D50&lt;&gt;""),$A50=1,$X$6="ДА"),(IF(A50=1,IF(OR(AND(E50=1,'ОТВЕТЫ УЧАЩИХСЯ'!E50=3),AND(E50=2,'ОТВЕТЫ УЧАЩИХСЯ'!E50=3)),1,IF('ОТВЕТЫ УЧАЩИХСЯ'!E50="N",'ОТВЕТЫ УЧАЩИХСЯ'!E50,0)),"")),"")</f>
        <v>#REF!</v>
      </c>
      <c r="G50" s="158" t="e">
        <f>IF(AND(OR($C50&lt;&gt;"",$D50&lt;&gt;""),$A50=1,$X$6="ДА"),IF(A50=1,IF(OR(AND(E50=1,'ОТВЕТЫ УЧАЩИХСЯ'!F50=3),AND(E50=2,'ОТВЕТЫ УЧАЩИХСЯ'!F50=3)),1,(IF('ОТВЕТЫ УЧАЩИХСЯ'!F50="N",'ОТВЕТЫ УЧАЩИХСЯ'!F50,0))),""),"")</f>
        <v>#REF!</v>
      </c>
      <c r="H50" s="102" t="e">
        <f>IF(AND(OR($C50&lt;&gt;"",$D50&lt;&gt;""),$A50=1,$X$6="ДА"),IF(A50=1,IF(OR(AND(E50=1,'ОТВЕТЫ УЧАЩИХСЯ'!G50=3),AND(E50=2,'ОТВЕТЫ УЧАЩИХСЯ'!G50=3)),1,IF('ОТВЕТЫ УЧАЩИХСЯ'!G50="N",'ОТВЕТЫ УЧАЩИХСЯ'!G50,0)),""),"")</f>
        <v>#REF!</v>
      </c>
      <c r="I50" s="102" t="e">
        <f>IF(AND(OR($C50&lt;&gt;"",$D50&lt;&gt;""),$A50=1,$X$6="ДА"),IF(A50=1,IF(OR(AND(E50=1,'ОТВЕТЫ УЧАЩИХСЯ'!H50=2),AND(E50=2,'ОТВЕТЫ УЧАЩИХСЯ'!H50=2)),1,IF('ОТВЕТЫ УЧАЩИХСЯ'!H50="N",'ОТВЕТЫ УЧАЩИХСЯ'!H50,0)),""),"")</f>
        <v>#REF!</v>
      </c>
      <c r="J50" s="102" t="e">
        <f>IF(AND(OR($C50&lt;&gt;"",$D50&lt;&gt;""),$A50=1,$X$6="ДА"),IF(A50=1,IF(OR(AND(E50=1,'ОТВЕТЫ УЧАЩИХСЯ'!I50=4),AND(E50=2,'ОТВЕТЫ УЧАЩИХСЯ'!I50=4)),1,IF('ОТВЕТЫ УЧАЩИХСЯ'!I50="N",'ОТВЕТЫ УЧАЩИХСЯ'!I50,0)),""),"")</f>
        <v>#REF!</v>
      </c>
      <c r="K50" s="102" t="e">
        <f>IF(AND(OR($C50&lt;&gt;"",$D50&lt;&gt;""),$A50=1,$X$6="ДА"),IF(A50=1,IF(OR(AND(E50=1,'ОТВЕТЫ УЧАЩИХСЯ'!J50=1),AND(E50=2,'ОТВЕТЫ УЧАЩИХСЯ'!J50=2)),1,IF('ОТВЕТЫ УЧАЩИХСЯ'!J50="N",'ОТВЕТЫ УЧАЩИХСЯ'!J50,0)),""),"")</f>
        <v>#REF!</v>
      </c>
      <c r="L50" s="109" t="e">
        <f>IF(AND(OR($C50&lt;&gt;"",$D50&lt;&gt;""),$A50=1,$X$6="ДА"),IF(A50=1,IF(OR(AND(E50=1,'ОТВЕТЫ УЧАЩИХСЯ'!K50=4),AND(E50=2,'ОТВЕТЫ УЧАЩИХСЯ'!K50=1)),1,IF('ОТВЕТЫ УЧАЩИХСЯ'!K50="N",'ОТВЕТЫ УЧАЩИХСЯ'!K50,0)),""),"")</f>
        <v>#REF!</v>
      </c>
      <c r="M50" s="133" t="e">
        <f>IF(AND(OR($C50&lt;&gt;"",$D50&lt;&gt;""),$A50=1,$X$6="ДА"),IF(A50=1,IF(OR(AND(E50=1,'ОТВЕТЫ УЧАЩИХСЯ'!L50=35),AND(E50=2,'ОТВЕТЫ УЧАЩИХСЯ'!L50=38)),1,IF('ОТВЕТЫ УЧАЩИХСЯ'!L50="N",'ОТВЕТЫ УЧАЩИХСЯ'!L50,0)),""),"")</f>
        <v>#REF!</v>
      </c>
      <c r="N50" s="102" t="e">
        <f>IF(AND(OR($C50&lt;&gt;"",$D50&lt;&gt;""),$A50=1,$X$6="ДА"),IF(A50=1,IF(OR(AND(E50=1,'ОТВЕТЫ УЧАЩИХСЯ'!M50=4),AND(E50=2,'ОТВЕТЫ УЧАЩИХСЯ'!M50=12)),1,IF('ОТВЕТЫ УЧАЩИХСЯ'!M50="N",'ОТВЕТЫ УЧАЩИХСЯ'!M50,0)),""),"")</f>
        <v>#REF!</v>
      </c>
      <c r="O50" s="158" t="e">
        <f>IF(AND(OR($C50&lt;&gt;"",$D50&lt;&gt;""),$A50=1,$X$6="ДА"),IF(A50=1,IF(OR(AND(E50=1,'ОТВЕТЫ УЧАЩИХСЯ'!N50="ГИДА"),AND(E50=2,'ОТВЕТЫ УЧАЩИХСЯ'!N50="ЕИЗВ")),1,IF('ОТВЕТЫ УЧАЩИХСЯ'!N50="N",'ОТВЕТЫ УЧАЩИХСЯ'!N50,0)),""),"")</f>
        <v>#REF!</v>
      </c>
      <c r="P50" s="102" t="e">
        <f>IF(AND(OR($C50&lt;&gt;"",$D50&lt;&gt;""),$A50=1,$X$6="ДА"),IF(A50=1,IF(OR(AND(E50=1,'ОТВЕТЫ УЧАЩИХСЯ'!O50=1),AND(E50=2,'ОТВЕТЫ УЧАЩИХСЯ'!O50=1)),1,IF('ОТВЕТЫ УЧАЩИХСЯ'!O50="N",'ОТВЕТЫ УЧАЩИХСЯ'!O50,0)),""),"")</f>
        <v>#REF!</v>
      </c>
      <c r="Q50" s="102" t="e">
        <f>IF(AND(OR($C50&lt;&gt;"",$D50&lt;&gt;""),$A50=1,$X$6="ДА"),IF(A50=1,IF(OR(AND(E50=1,'ОТВЕТЫ УЧАЩИХСЯ'!P50=2134),AND(E50=2,'ОТВЕТЫ УЧАЩИХСЯ'!P50=2134)),1,IF('ОТВЕТЫ УЧАЩИХСЯ'!P50="N",'ОТВЕТЫ УЧАЩИХСЯ'!P50,0)),""),"")</f>
        <v>#REF!</v>
      </c>
      <c r="R50" s="102" t="e">
        <f>IF(AND(OR($C50&lt;&gt;"",$D50&lt;&gt;""),$A50=1,$X$6="ДА"),IF(A50=1,IF(OR(AND(E50=1,'ОТВЕТЫ УЧАЩИХСЯ'!Q50=100),AND(E50=2,'ОТВЕТЫ УЧАЩИХСЯ'!Q50=1000)),1,IF('ОТВЕТЫ УЧАЩИХСЯ'!Q50="N",'ОТВЕТЫ УЧАЩИХСЯ'!Q50,0)),""),"")</f>
        <v>#REF!</v>
      </c>
      <c r="S50" s="102" t="e">
        <f>IF(AND(OR($C50&lt;&gt;"",$D50&lt;&gt;""),$A50=1,$X$6="ДА"),IF($A50=1,IF(OR(AND($E50=1,'ОТВЕТЫ УЧАЩИХСЯ'!R50="3-2-65"),AND($E50=2,'ОТВЕТЫ УЧАЩИХСЯ'!R50="5262")),1,IF('ОТВЕТЫ УЧАЩИХСЯ'!R50="N",'ОТВЕТЫ УЧАЩИХСЯ'!R50,0)),""),"")</f>
        <v>#REF!</v>
      </c>
      <c r="T50" s="102" t="e">
        <f>IF(AND(OR($C50&lt;&gt;"",$D50&lt;&gt;""),$A50=1,$X$6="ДА"),IF($A50=1,IF(OR(AND($E50=1,'ОТВЕТЫ УЧАЩИХСЯ'!S50="АНЯ"),AND($E50=2,'ОТВЕТЫ УЧАЩИХСЯ'!S50="МИША")),1,IF('ОТВЕТЫ УЧАЩИХСЯ'!S50="N",'ОТВЕТЫ УЧАЩИХСЯ'!S50,0)),""),"")</f>
        <v>#REF!</v>
      </c>
      <c r="U50" s="102" t="e">
        <f>IF(AND(OR($C50&lt;&gt;"",$D50&lt;&gt;""),$A50=1,$X$6="ДА"),IF($A50=1,IF(OR(AND($E50=1,'ОТВЕТЫ УЧАЩИХСЯ'!T50="ЗФСОБМЛ"),AND($E50=2,'ОТВЕТЫ УЧАЩИХСЯ'!T50="ЁТПМЯКЖ")),1,IF('ОТВЕТЫ УЧАЩИХСЯ'!T50="N",'ОТВЕТЫ УЧАЩИХСЯ'!T50,0)),""),"")</f>
        <v>#REF!</v>
      </c>
      <c r="V50" s="109" t="e">
        <f>IF(AND(OR($C50&lt;&gt;"",$D50&lt;&gt;""),$A50=1,$X$6="ДА"),IF($A50=1,IF(OR(AND($E50=1,'ОТВЕТЫ УЧАЩИХСЯ'!U50=92),AND($E50=2,'ОТВЕТЫ УЧАЩИХСЯ'!U50=70)),1,IF('ОТВЕТЫ УЧАЩИХСЯ'!U50="N",'ОТВЕТЫ УЧАЩИХСЯ'!U50,0)),""),"")</f>
        <v>#REF!</v>
      </c>
      <c r="W50" s="307" t="e">
        <f t="shared" si="3"/>
        <v>#REF!</v>
      </c>
      <c r="X50" s="317" t="e">
        <f t="shared" si="4"/>
        <v>#REF!</v>
      </c>
      <c r="Y50" s="164" t="e">
        <f t="shared" si="5"/>
        <v>#REF!</v>
      </c>
      <c r="Z50" s="314" t="e">
        <f t="shared" si="11"/>
        <v>#REF!</v>
      </c>
      <c r="AA50" s="164" t="e">
        <f t="shared" si="6"/>
        <v>#REF!</v>
      </c>
      <c r="AB50" s="314" t="e">
        <f t="shared" si="12"/>
        <v>#REF!</v>
      </c>
      <c r="AC50" s="308" t="e">
        <f t="shared" si="7"/>
        <v>#REF!</v>
      </c>
      <c r="AD50" s="304" t="e">
        <f t="shared" si="8"/>
        <v>#REF!</v>
      </c>
      <c r="AE50" s="229" t="e">
        <f t="shared" si="9"/>
        <v>#REF!</v>
      </c>
      <c r="AF50" s="228">
        <v>7</v>
      </c>
      <c r="AG50" s="323" t="e">
        <f t="shared" si="10"/>
        <v>#REF!</v>
      </c>
      <c r="AH50" s="6"/>
      <c r="AI50" s="6"/>
      <c r="AJ50" s="6"/>
      <c r="AK50" s="6"/>
      <c r="AL50" s="6"/>
      <c r="AM50" s="6"/>
    </row>
    <row r="51" spans="1:59" ht="12.75" customHeight="1" x14ac:dyDescent="0.2">
      <c r="A51" s="12" t="e">
        <f>IF('СПИСОК КЛАССА'!#REF!&gt;0,1,0)</f>
        <v>#REF!</v>
      </c>
      <c r="B51" s="100">
        <v>32</v>
      </c>
      <c r="C51" s="101" t="e">
        <f>IF(NOT(ISBLANK('СПИСОК КЛАССА'!#REF!)),'СПИСОК КЛАССА'!#REF!,"")</f>
        <v>#REF!</v>
      </c>
      <c r="D51" s="136" t="e">
        <f>IF(NOT(ISBLANK('СПИСОК КЛАССА'!#REF!)),IF($A51=1,'СПИСОК КЛАССА'!#REF!, "УЧЕНИК НЕ ВЫПОЛНЯЛ РАБОТУ"),"")</f>
        <v>#REF!</v>
      </c>
      <c r="E51" s="156" t="e">
        <f>IF($C51&lt;&gt;"",'СПИСОК КЛАССА'!#REF!,"")</f>
        <v>#REF!</v>
      </c>
      <c r="F51" s="133" t="e">
        <f>IF(AND(OR($C51&lt;&gt;"",$D51&lt;&gt;""),$A51=1,$X$6="ДА"),(IF(A51=1,IF(OR(AND(E51=1,'ОТВЕТЫ УЧАЩИХСЯ'!E51=3),AND(E51=2,'ОТВЕТЫ УЧАЩИХСЯ'!E51=3)),1,IF('ОТВЕТЫ УЧАЩИХСЯ'!E51="N",'ОТВЕТЫ УЧАЩИХСЯ'!E51,0)),"")),"")</f>
        <v>#REF!</v>
      </c>
      <c r="G51" s="158" t="e">
        <f>IF(AND(OR($C51&lt;&gt;"",$D51&lt;&gt;""),$A51=1,$X$6="ДА"),IF(A51=1,IF(OR(AND(E51=1,'ОТВЕТЫ УЧАЩИХСЯ'!F51=3),AND(E51=2,'ОТВЕТЫ УЧАЩИХСЯ'!F51=3)),1,(IF('ОТВЕТЫ УЧАЩИХСЯ'!F51="N",'ОТВЕТЫ УЧАЩИХСЯ'!F51,0))),""),"")</f>
        <v>#REF!</v>
      </c>
      <c r="H51" s="102" t="e">
        <f>IF(AND(OR($C51&lt;&gt;"",$D51&lt;&gt;""),$A51=1,$X$6="ДА"),IF(A51=1,IF(OR(AND(E51=1,'ОТВЕТЫ УЧАЩИХСЯ'!G51=3),AND(E51=2,'ОТВЕТЫ УЧАЩИХСЯ'!G51=3)),1,IF('ОТВЕТЫ УЧАЩИХСЯ'!G51="N",'ОТВЕТЫ УЧАЩИХСЯ'!G51,0)),""),"")</f>
        <v>#REF!</v>
      </c>
      <c r="I51" s="102" t="e">
        <f>IF(AND(OR($C51&lt;&gt;"",$D51&lt;&gt;""),$A51=1,$X$6="ДА"),IF(A51=1,IF(OR(AND(E51=1,'ОТВЕТЫ УЧАЩИХСЯ'!H51=2),AND(E51=2,'ОТВЕТЫ УЧАЩИХСЯ'!H51=2)),1,IF('ОТВЕТЫ УЧАЩИХСЯ'!H51="N",'ОТВЕТЫ УЧАЩИХСЯ'!H51,0)),""),"")</f>
        <v>#REF!</v>
      </c>
      <c r="J51" s="102" t="e">
        <f>IF(AND(OR($C51&lt;&gt;"",$D51&lt;&gt;""),$A51=1,$X$6="ДА"),IF(A51=1,IF(OR(AND(E51=1,'ОТВЕТЫ УЧАЩИХСЯ'!I51=4),AND(E51=2,'ОТВЕТЫ УЧАЩИХСЯ'!I51=4)),1,IF('ОТВЕТЫ УЧАЩИХСЯ'!I51="N",'ОТВЕТЫ УЧАЩИХСЯ'!I51,0)),""),"")</f>
        <v>#REF!</v>
      </c>
      <c r="K51" s="102" t="e">
        <f>IF(AND(OR($C51&lt;&gt;"",$D51&lt;&gt;""),$A51=1,$X$6="ДА"),IF(A51=1,IF(OR(AND(E51=1,'ОТВЕТЫ УЧАЩИХСЯ'!J51=1),AND(E51=2,'ОТВЕТЫ УЧАЩИХСЯ'!J51=2)),1,IF('ОТВЕТЫ УЧАЩИХСЯ'!J51="N",'ОТВЕТЫ УЧАЩИХСЯ'!J51,0)),""),"")</f>
        <v>#REF!</v>
      </c>
      <c r="L51" s="109" t="e">
        <f>IF(AND(OR($C51&lt;&gt;"",$D51&lt;&gt;""),$A51=1,$X$6="ДА"),IF(A51=1,IF(OR(AND(E51=1,'ОТВЕТЫ УЧАЩИХСЯ'!K51=4),AND(E51=2,'ОТВЕТЫ УЧАЩИХСЯ'!K51=1)),1,IF('ОТВЕТЫ УЧАЩИХСЯ'!K51="N",'ОТВЕТЫ УЧАЩИХСЯ'!K51,0)),""),"")</f>
        <v>#REF!</v>
      </c>
      <c r="M51" s="133" t="e">
        <f>IF(AND(OR($C51&lt;&gt;"",$D51&lt;&gt;""),$A51=1,$X$6="ДА"),IF(A51=1,IF(OR(AND(E51=1,'ОТВЕТЫ УЧАЩИХСЯ'!L51=35),AND(E51=2,'ОТВЕТЫ УЧАЩИХСЯ'!L51=38)),1,IF('ОТВЕТЫ УЧАЩИХСЯ'!L51="N",'ОТВЕТЫ УЧАЩИХСЯ'!L51,0)),""),"")</f>
        <v>#REF!</v>
      </c>
      <c r="N51" s="102" t="e">
        <f>IF(AND(OR($C51&lt;&gt;"",$D51&lt;&gt;""),$A51=1,$X$6="ДА"),IF(A51=1,IF(OR(AND(E51=1,'ОТВЕТЫ УЧАЩИХСЯ'!M51=4),AND(E51=2,'ОТВЕТЫ УЧАЩИХСЯ'!M51=12)),1,IF('ОТВЕТЫ УЧАЩИХСЯ'!M51="N",'ОТВЕТЫ УЧАЩИХСЯ'!M51,0)),""),"")</f>
        <v>#REF!</v>
      </c>
      <c r="O51" s="158" t="e">
        <f>IF(AND(OR($C51&lt;&gt;"",$D51&lt;&gt;""),$A51=1,$X$6="ДА"),IF(A51=1,IF(OR(AND(E51=1,'ОТВЕТЫ УЧАЩИХСЯ'!N51="ГИДА"),AND(E51=2,'ОТВЕТЫ УЧАЩИХСЯ'!N51="ЕИЗВ")),1,IF('ОТВЕТЫ УЧАЩИХСЯ'!N51="N",'ОТВЕТЫ УЧАЩИХСЯ'!N51,0)),""),"")</f>
        <v>#REF!</v>
      </c>
      <c r="P51" s="102" t="e">
        <f>IF(AND(OR($C51&lt;&gt;"",$D51&lt;&gt;""),$A51=1,$X$6="ДА"),IF(A51=1,IF(OR(AND(E51=1,'ОТВЕТЫ УЧАЩИХСЯ'!O51=1),AND(E51=2,'ОТВЕТЫ УЧАЩИХСЯ'!O51=1)),1,IF('ОТВЕТЫ УЧАЩИХСЯ'!O51="N",'ОТВЕТЫ УЧАЩИХСЯ'!O51,0)),""),"")</f>
        <v>#REF!</v>
      </c>
      <c r="Q51" s="102" t="e">
        <f>IF(AND(OR($C51&lt;&gt;"",$D51&lt;&gt;""),$A51=1,$X$6="ДА"),IF(A51=1,IF(OR(AND(E51=1,'ОТВЕТЫ УЧАЩИХСЯ'!P51=2134),AND(E51=2,'ОТВЕТЫ УЧАЩИХСЯ'!P51=2134)),1,IF('ОТВЕТЫ УЧАЩИХСЯ'!P51="N",'ОТВЕТЫ УЧАЩИХСЯ'!P51,0)),""),"")</f>
        <v>#REF!</v>
      </c>
      <c r="R51" s="102" t="e">
        <f>IF(AND(OR($C51&lt;&gt;"",$D51&lt;&gt;""),$A51=1,$X$6="ДА"),IF(A51=1,IF(OR(AND(E51=1,'ОТВЕТЫ УЧАЩИХСЯ'!Q51=100),AND(E51=2,'ОТВЕТЫ УЧАЩИХСЯ'!Q51=1000)),1,IF('ОТВЕТЫ УЧАЩИХСЯ'!Q51="N",'ОТВЕТЫ УЧАЩИХСЯ'!Q51,0)),""),"")</f>
        <v>#REF!</v>
      </c>
      <c r="S51" s="102" t="e">
        <f>IF(AND(OR($C51&lt;&gt;"",$D51&lt;&gt;""),$A51=1,$X$6="ДА"),IF($A51=1,IF(OR(AND($E51=1,'ОТВЕТЫ УЧАЩИХСЯ'!R51="3-2-65"),AND($E51=2,'ОТВЕТЫ УЧАЩИХСЯ'!R51="5262")),1,IF('ОТВЕТЫ УЧАЩИХСЯ'!R51="N",'ОТВЕТЫ УЧАЩИХСЯ'!R51,0)),""),"")</f>
        <v>#REF!</v>
      </c>
      <c r="T51" s="102" t="e">
        <f>IF(AND(OR($C51&lt;&gt;"",$D51&lt;&gt;""),$A51=1,$X$6="ДА"),IF($A51=1,IF(OR(AND($E51=1,'ОТВЕТЫ УЧАЩИХСЯ'!S51="АНЯ"),AND($E51=2,'ОТВЕТЫ УЧАЩИХСЯ'!S51="МИША")),1,IF('ОТВЕТЫ УЧАЩИХСЯ'!S51="N",'ОТВЕТЫ УЧАЩИХСЯ'!S51,0)),""),"")</f>
        <v>#REF!</v>
      </c>
      <c r="U51" s="102" t="e">
        <f>IF(AND(OR($C51&lt;&gt;"",$D51&lt;&gt;""),$A51=1,$X$6="ДА"),IF($A51=1,IF(OR(AND($E51=1,'ОТВЕТЫ УЧАЩИХСЯ'!T51="ЗФСОБМЛ"),AND($E51=2,'ОТВЕТЫ УЧАЩИХСЯ'!T51="ЁТПМЯКЖ")),1,IF('ОТВЕТЫ УЧАЩИХСЯ'!T51="N",'ОТВЕТЫ УЧАЩИХСЯ'!T51,0)),""),"")</f>
        <v>#REF!</v>
      </c>
      <c r="V51" s="109" t="e">
        <f>IF(AND(OR($C51&lt;&gt;"",$D51&lt;&gt;""),$A51=1,$X$6="ДА"),IF($A51=1,IF(OR(AND($E51=1,'ОТВЕТЫ УЧАЩИХСЯ'!U51=92),AND($E51=2,'ОТВЕТЫ УЧАЩИХСЯ'!U51=70)),1,IF('ОТВЕТЫ УЧАЩИХСЯ'!U51="N",'ОТВЕТЫ УЧАЩИХСЯ'!U51,0)),""),"")</f>
        <v>#REF!</v>
      </c>
      <c r="W51" s="307" t="e">
        <f t="shared" si="3"/>
        <v>#REF!</v>
      </c>
      <c r="X51" s="317" t="e">
        <f t="shared" si="4"/>
        <v>#REF!</v>
      </c>
      <c r="Y51" s="164" t="e">
        <f t="shared" si="5"/>
        <v>#REF!</v>
      </c>
      <c r="Z51" s="314" t="e">
        <f t="shared" si="11"/>
        <v>#REF!</v>
      </c>
      <c r="AA51" s="164" t="e">
        <f t="shared" si="6"/>
        <v>#REF!</v>
      </c>
      <c r="AB51" s="314" t="e">
        <f t="shared" si="12"/>
        <v>#REF!</v>
      </c>
      <c r="AC51" s="308" t="e">
        <f t="shared" si="7"/>
        <v>#REF!</v>
      </c>
      <c r="AD51" s="304" t="e">
        <f t="shared" si="8"/>
        <v>#REF!</v>
      </c>
      <c r="AE51" s="229" t="e">
        <f t="shared" si="9"/>
        <v>#REF!</v>
      </c>
      <c r="AF51" s="228">
        <v>7</v>
      </c>
      <c r="AG51" s="323" t="e">
        <f t="shared" si="10"/>
        <v>#REF!</v>
      </c>
      <c r="AH51" s="6"/>
      <c r="AI51" s="6"/>
      <c r="AJ51" s="6"/>
      <c r="AK51" s="6"/>
      <c r="AL51" s="6"/>
      <c r="AM51" s="6"/>
    </row>
    <row r="52" spans="1:59" ht="12.75" customHeight="1" x14ac:dyDescent="0.2">
      <c r="A52" s="12" t="e">
        <f>IF('СПИСОК КЛАССА'!#REF!&gt;0,1,0)</f>
        <v>#REF!</v>
      </c>
      <c r="B52" s="100">
        <v>33</v>
      </c>
      <c r="C52" s="101" t="e">
        <f>IF(NOT(ISBLANK('СПИСОК КЛАССА'!#REF!)),'СПИСОК КЛАССА'!#REF!,"")</f>
        <v>#REF!</v>
      </c>
      <c r="D52" s="136" t="e">
        <f>IF(NOT(ISBLANK('СПИСОК КЛАССА'!#REF!)),IF($A52=1,'СПИСОК КЛАССА'!#REF!, "УЧЕНИК НЕ ВЫПОЛНЯЛ РАБОТУ"),"")</f>
        <v>#REF!</v>
      </c>
      <c r="E52" s="156" t="e">
        <f>IF($C52&lt;&gt;"",'СПИСОК КЛАССА'!#REF!,"")</f>
        <v>#REF!</v>
      </c>
      <c r="F52" s="133" t="e">
        <f>IF(AND(OR($C52&lt;&gt;"",$D52&lt;&gt;""),$A52=1,$X$6="ДА"),(IF(A52=1,IF(OR(AND(E52=1,'ОТВЕТЫ УЧАЩИХСЯ'!E52=3),AND(E52=2,'ОТВЕТЫ УЧАЩИХСЯ'!E52=3)),1,IF('ОТВЕТЫ УЧАЩИХСЯ'!E52="N",'ОТВЕТЫ УЧАЩИХСЯ'!E52,0)),"")),"")</f>
        <v>#REF!</v>
      </c>
      <c r="G52" s="158" t="e">
        <f>IF(AND(OR($C52&lt;&gt;"",$D52&lt;&gt;""),$A52=1,$X$6="ДА"),IF(A52=1,IF(OR(AND(E52=1,'ОТВЕТЫ УЧАЩИХСЯ'!F52=3),AND(E52=2,'ОТВЕТЫ УЧАЩИХСЯ'!F52=3)),1,(IF('ОТВЕТЫ УЧАЩИХСЯ'!F52="N",'ОТВЕТЫ УЧАЩИХСЯ'!F52,0))),""),"")</f>
        <v>#REF!</v>
      </c>
      <c r="H52" s="102" t="e">
        <f>IF(AND(OR($C52&lt;&gt;"",$D52&lt;&gt;""),$A52=1,$X$6="ДА"),IF(A52=1,IF(OR(AND(E52=1,'ОТВЕТЫ УЧАЩИХСЯ'!G52=3),AND(E52=2,'ОТВЕТЫ УЧАЩИХСЯ'!G52=3)),1,IF('ОТВЕТЫ УЧАЩИХСЯ'!G52="N",'ОТВЕТЫ УЧАЩИХСЯ'!G52,0)),""),"")</f>
        <v>#REF!</v>
      </c>
      <c r="I52" s="102" t="e">
        <f>IF(AND(OR($C52&lt;&gt;"",$D52&lt;&gt;""),$A52=1,$X$6="ДА"),IF(A52=1,IF(OR(AND(E52=1,'ОТВЕТЫ УЧАЩИХСЯ'!H52=2),AND(E52=2,'ОТВЕТЫ УЧАЩИХСЯ'!H52=2)),1,IF('ОТВЕТЫ УЧАЩИХСЯ'!H52="N",'ОТВЕТЫ УЧАЩИХСЯ'!H52,0)),""),"")</f>
        <v>#REF!</v>
      </c>
      <c r="J52" s="102" t="e">
        <f>IF(AND(OR($C52&lt;&gt;"",$D52&lt;&gt;""),$A52=1,$X$6="ДА"),IF(A52=1,IF(OR(AND(E52=1,'ОТВЕТЫ УЧАЩИХСЯ'!I52=4),AND(E52=2,'ОТВЕТЫ УЧАЩИХСЯ'!I52=4)),1,IF('ОТВЕТЫ УЧАЩИХСЯ'!I52="N",'ОТВЕТЫ УЧАЩИХСЯ'!I52,0)),""),"")</f>
        <v>#REF!</v>
      </c>
      <c r="K52" s="102" t="e">
        <f>IF(AND(OR($C52&lt;&gt;"",$D52&lt;&gt;""),$A52=1,$X$6="ДА"),IF(A52=1,IF(OR(AND(E52=1,'ОТВЕТЫ УЧАЩИХСЯ'!J52=1),AND(E52=2,'ОТВЕТЫ УЧАЩИХСЯ'!J52=2)),1,IF('ОТВЕТЫ УЧАЩИХСЯ'!J52="N",'ОТВЕТЫ УЧАЩИХСЯ'!J52,0)),""),"")</f>
        <v>#REF!</v>
      </c>
      <c r="L52" s="109" t="e">
        <f>IF(AND(OR($C52&lt;&gt;"",$D52&lt;&gt;""),$A52=1,$X$6="ДА"),IF(A52=1,IF(OR(AND(E52=1,'ОТВЕТЫ УЧАЩИХСЯ'!K52=4),AND(E52=2,'ОТВЕТЫ УЧАЩИХСЯ'!K52=1)),1,IF('ОТВЕТЫ УЧАЩИХСЯ'!K52="N",'ОТВЕТЫ УЧАЩИХСЯ'!K52,0)),""),"")</f>
        <v>#REF!</v>
      </c>
      <c r="M52" s="133" t="e">
        <f>IF(AND(OR($C52&lt;&gt;"",$D52&lt;&gt;""),$A52=1,$X$6="ДА"),IF(A52=1,IF(OR(AND(E52=1,'ОТВЕТЫ УЧАЩИХСЯ'!L52=35),AND(E52=2,'ОТВЕТЫ УЧАЩИХСЯ'!L52=38)),1,IF('ОТВЕТЫ УЧАЩИХСЯ'!L52="N",'ОТВЕТЫ УЧАЩИХСЯ'!L52,0)),""),"")</f>
        <v>#REF!</v>
      </c>
      <c r="N52" s="102" t="e">
        <f>IF(AND(OR($C52&lt;&gt;"",$D52&lt;&gt;""),$A52=1,$X$6="ДА"),IF(A52=1,IF(OR(AND(E52=1,'ОТВЕТЫ УЧАЩИХСЯ'!M52=4),AND(E52=2,'ОТВЕТЫ УЧАЩИХСЯ'!M52=12)),1,IF('ОТВЕТЫ УЧАЩИХСЯ'!M52="N",'ОТВЕТЫ УЧАЩИХСЯ'!M52,0)),""),"")</f>
        <v>#REF!</v>
      </c>
      <c r="O52" s="158" t="e">
        <f>IF(AND(OR($C52&lt;&gt;"",$D52&lt;&gt;""),$A52=1,$X$6="ДА"),IF(A52=1,IF(OR(AND(E52=1,'ОТВЕТЫ УЧАЩИХСЯ'!N52="ГИДА"),AND(E52=2,'ОТВЕТЫ УЧАЩИХСЯ'!N52="ЕИЗВ")),1,IF('ОТВЕТЫ УЧАЩИХСЯ'!N52="N",'ОТВЕТЫ УЧАЩИХСЯ'!N52,0)),""),"")</f>
        <v>#REF!</v>
      </c>
      <c r="P52" s="102" t="e">
        <f>IF(AND(OR($C52&lt;&gt;"",$D52&lt;&gt;""),$A52=1,$X$6="ДА"),IF(A52=1,IF(OR(AND(E52=1,'ОТВЕТЫ УЧАЩИХСЯ'!O52=1),AND(E52=2,'ОТВЕТЫ УЧАЩИХСЯ'!O52=1)),1,IF('ОТВЕТЫ УЧАЩИХСЯ'!O52="N",'ОТВЕТЫ УЧАЩИХСЯ'!O52,0)),""),"")</f>
        <v>#REF!</v>
      </c>
      <c r="Q52" s="102" t="e">
        <f>IF(AND(OR($C52&lt;&gt;"",$D52&lt;&gt;""),$A52=1,$X$6="ДА"),IF(A52=1,IF(OR(AND(E52=1,'ОТВЕТЫ УЧАЩИХСЯ'!P52=2134),AND(E52=2,'ОТВЕТЫ УЧАЩИХСЯ'!P52=2134)),1,IF('ОТВЕТЫ УЧАЩИХСЯ'!P52="N",'ОТВЕТЫ УЧАЩИХСЯ'!P52,0)),""),"")</f>
        <v>#REF!</v>
      </c>
      <c r="R52" s="102" t="e">
        <f>IF(AND(OR($C52&lt;&gt;"",$D52&lt;&gt;""),$A52=1,$X$6="ДА"),IF(A52=1,IF(OR(AND(E52=1,'ОТВЕТЫ УЧАЩИХСЯ'!Q52=100),AND(E52=2,'ОТВЕТЫ УЧАЩИХСЯ'!Q52=1000)),1,IF('ОТВЕТЫ УЧАЩИХСЯ'!Q52="N",'ОТВЕТЫ УЧАЩИХСЯ'!Q52,0)),""),"")</f>
        <v>#REF!</v>
      </c>
      <c r="S52" s="102" t="e">
        <f>IF(AND(OR($C52&lt;&gt;"",$D52&lt;&gt;""),$A52=1,$X$6="ДА"),IF($A52=1,IF(OR(AND($E52=1,'ОТВЕТЫ УЧАЩИХСЯ'!R52="3-2-65"),AND($E52=2,'ОТВЕТЫ УЧАЩИХСЯ'!R52="5262")),1,IF('ОТВЕТЫ УЧАЩИХСЯ'!R52="N",'ОТВЕТЫ УЧАЩИХСЯ'!R52,0)),""),"")</f>
        <v>#REF!</v>
      </c>
      <c r="T52" s="102" t="e">
        <f>IF(AND(OR($C52&lt;&gt;"",$D52&lt;&gt;""),$A52=1,$X$6="ДА"),IF($A52=1,IF(OR(AND($E52=1,'ОТВЕТЫ УЧАЩИХСЯ'!S52="АНЯ"),AND($E52=2,'ОТВЕТЫ УЧАЩИХСЯ'!S52="МИША")),1,IF('ОТВЕТЫ УЧАЩИХСЯ'!S52="N",'ОТВЕТЫ УЧАЩИХСЯ'!S52,0)),""),"")</f>
        <v>#REF!</v>
      </c>
      <c r="U52" s="102" t="e">
        <f>IF(AND(OR($C52&lt;&gt;"",$D52&lt;&gt;""),$A52=1,$X$6="ДА"),IF($A52=1,IF(OR(AND($E52=1,'ОТВЕТЫ УЧАЩИХСЯ'!T52="ЗФСОБМЛ"),AND($E52=2,'ОТВЕТЫ УЧАЩИХСЯ'!T52="ЁТПМЯКЖ")),1,IF('ОТВЕТЫ УЧАЩИХСЯ'!T52="N",'ОТВЕТЫ УЧАЩИХСЯ'!T52,0)),""),"")</f>
        <v>#REF!</v>
      </c>
      <c r="V52" s="109" t="e">
        <f>IF(AND(OR($C52&lt;&gt;"",$D52&lt;&gt;""),$A52=1,$X$6="ДА"),IF($A52=1,IF(OR(AND($E52=1,'ОТВЕТЫ УЧАЩИХСЯ'!U52=92),AND($E52=2,'ОТВЕТЫ УЧАЩИХСЯ'!U52=70)),1,IF('ОТВЕТЫ УЧАЩИХСЯ'!U52="N",'ОТВЕТЫ УЧАЩИХСЯ'!U52,0)),""),"")</f>
        <v>#REF!</v>
      </c>
      <c r="W52" s="307" t="e">
        <f t="shared" si="3"/>
        <v>#REF!</v>
      </c>
      <c r="X52" s="317" t="e">
        <f t="shared" si="4"/>
        <v>#REF!</v>
      </c>
      <c r="Y52" s="164" t="e">
        <f t="shared" si="5"/>
        <v>#REF!</v>
      </c>
      <c r="Z52" s="314" t="e">
        <f t="shared" si="11"/>
        <v>#REF!</v>
      </c>
      <c r="AA52" s="164" t="e">
        <f t="shared" si="6"/>
        <v>#REF!</v>
      </c>
      <c r="AB52" s="314" t="e">
        <f t="shared" si="12"/>
        <v>#REF!</v>
      </c>
      <c r="AC52" s="308" t="e">
        <f t="shared" si="7"/>
        <v>#REF!</v>
      </c>
      <c r="AD52" s="304" t="e">
        <f t="shared" si="8"/>
        <v>#REF!</v>
      </c>
      <c r="AE52" s="229" t="e">
        <f t="shared" si="9"/>
        <v>#REF!</v>
      </c>
      <c r="AF52" s="228">
        <v>7</v>
      </c>
      <c r="AG52" s="323" t="e">
        <f t="shared" si="10"/>
        <v>#REF!</v>
      </c>
      <c r="AH52" s="6"/>
      <c r="AI52" s="6"/>
      <c r="AJ52" s="6"/>
      <c r="AK52" s="6"/>
      <c r="AL52" s="6"/>
      <c r="AM52" s="6"/>
    </row>
    <row r="53" spans="1:59" ht="12.75" customHeight="1" x14ac:dyDescent="0.2">
      <c r="A53" s="12" t="e">
        <f>IF('СПИСОК КЛАССА'!#REF!&gt;0,1,0)</f>
        <v>#REF!</v>
      </c>
      <c r="B53" s="100">
        <v>34</v>
      </c>
      <c r="C53" s="101" t="e">
        <f>IF(NOT(ISBLANK('СПИСОК КЛАССА'!#REF!)),'СПИСОК КЛАССА'!#REF!,"")</f>
        <v>#REF!</v>
      </c>
      <c r="D53" s="136" t="e">
        <f>IF(NOT(ISBLANK('СПИСОК КЛАССА'!#REF!)),IF($A53=1,'СПИСОК КЛАССА'!#REF!, "УЧЕНИК НЕ ВЫПОЛНЯЛ РАБОТУ"),"")</f>
        <v>#REF!</v>
      </c>
      <c r="E53" s="156" t="e">
        <f>IF($C53&lt;&gt;"",'СПИСОК КЛАССА'!#REF!,"")</f>
        <v>#REF!</v>
      </c>
      <c r="F53" s="133" t="e">
        <f>IF(AND(OR($C53&lt;&gt;"",$D53&lt;&gt;""),$A53=1,$X$6="ДА"),(IF(A53=1,IF(OR(AND(E53=1,'ОТВЕТЫ УЧАЩИХСЯ'!E53=3),AND(E53=2,'ОТВЕТЫ УЧАЩИХСЯ'!E53=3)),1,IF('ОТВЕТЫ УЧАЩИХСЯ'!E53="N",'ОТВЕТЫ УЧАЩИХСЯ'!E53,0)),"")),"")</f>
        <v>#REF!</v>
      </c>
      <c r="G53" s="158" t="e">
        <f>IF(AND(OR($C53&lt;&gt;"",$D53&lt;&gt;""),$A53=1,$X$6="ДА"),IF(A53=1,IF(OR(AND(E53=1,'ОТВЕТЫ УЧАЩИХСЯ'!F53=3),AND(E53=2,'ОТВЕТЫ УЧАЩИХСЯ'!F53=3)),1,(IF('ОТВЕТЫ УЧАЩИХСЯ'!F53="N",'ОТВЕТЫ УЧАЩИХСЯ'!F53,0))),""),"")</f>
        <v>#REF!</v>
      </c>
      <c r="H53" s="102" t="e">
        <f>IF(AND(OR($C53&lt;&gt;"",$D53&lt;&gt;""),$A53=1,$X$6="ДА"),IF(A53=1,IF(OR(AND(E53=1,'ОТВЕТЫ УЧАЩИХСЯ'!G53=3),AND(E53=2,'ОТВЕТЫ УЧАЩИХСЯ'!G53=3)),1,IF('ОТВЕТЫ УЧАЩИХСЯ'!G53="N",'ОТВЕТЫ УЧАЩИХСЯ'!G53,0)),""),"")</f>
        <v>#REF!</v>
      </c>
      <c r="I53" s="102" t="e">
        <f>IF(AND(OR($C53&lt;&gt;"",$D53&lt;&gt;""),$A53=1,$X$6="ДА"),IF(A53=1,IF(OR(AND(E53=1,'ОТВЕТЫ УЧАЩИХСЯ'!H53=2),AND(E53=2,'ОТВЕТЫ УЧАЩИХСЯ'!H53=2)),1,IF('ОТВЕТЫ УЧАЩИХСЯ'!H53="N",'ОТВЕТЫ УЧАЩИХСЯ'!H53,0)),""),"")</f>
        <v>#REF!</v>
      </c>
      <c r="J53" s="102" t="e">
        <f>IF(AND(OR($C53&lt;&gt;"",$D53&lt;&gt;""),$A53=1,$X$6="ДА"),IF(A53=1,IF(OR(AND(E53=1,'ОТВЕТЫ УЧАЩИХСЯ'!I53=4),AND(E53=2,'ОТВЕТЫ УЧАЩИХСЯ'!I53=4)),1,IF('ОТВЕТЫ УЧАЩИХСЯ'!I53="N",'ОТВЕТЫ УЧАЩИХСЯ'!I53,0)),""),"")</f>
        <v>#REF!</v>
      </c>
      <c r="K53" s="102" t="e">
        <f>IF(AND(OR($C53&lt;&gt;"",$D53&lt;&gt;""),$A53=1,$X$6="ДА"),IF(A53=1,IF(OR(AND(E53=1,'ОТВЕТЫ УЧАЩИХСЯ'!J53=1),AND(E53=2,'ОТВЕТЫ УЧАЩИХСЯ'!J53=2)),1,IF('ОТВЕТЫ УЧАЩИХСЯ'!J53="N",'ОТВЕТЫ УЧАЩИХСЯ'!J53,0)),""),"")</f>
        <v>#REF!</v>
      </c>
      <c r="L53" s="109" t="e">
        <f>IF(AND(OR($C53&lt;&gt;"",$D53&lt;&gt;""),$A53=1,$X$6="ДА"),IF(A53=1,IF(OR(AND(E53=1,'ОТВЕТЫ УЧАЩИХСЯ'!K53=4),AND(E53=2,'ОТВЕТЫ УЧАЩИХСЯ'!K53=1)),1,IF('ОТВЕТЫ УЧАЩИХСЯ'!K53="N",'ОТВЕТЫ УЧАЩИХСЯ'!K53,0)),""),"")</f>
        <v>#REF!</v>
      </c>
      <c r="M53" s="133" t="e">
        <f>IF(AND(OR($C53&lt;&gt;"",$D53&lt;&gt;""),$A53=1,$X$6="ДА"),IF(A53=1,IF(OR(AND(E53=1,'ОТВЕТЫ УЧАЩИХСЯ'!L53=35),AND(E53=2,'ОТВЕТЫ УЧАЩИХСЯ'!L53=38)),1,IF('ОТВЕТЫ УЧАЩИХСЯ'!L53="N",'ОТВЕТЫ УЧАЩИХСЯ'!L53,0)),""),"")</f>
        <v>#REF!</v>
      </c>
      <c r="N53" s="102" t="e">
        <f>IF(AND(OR($C53&lt;&gt;"",$D53&lt;&gt;""),$A53=1,$X$6="ДА"),IF(A53=1,IF(OR(AND(E53=1,'ОТВЕТЫ УЧАЩИХСЯ'!M53=4),AND(E53=2,'ОТВЕТЫ УЧАЩИХСЯ'!M53=12)),1,IF('ОТВЕТЫ УЧАЩИХСЯ'!M53="N",'ОТВЕТЫ УЧАЩИХСЯ'!M53,0)),""),"")</f>
        <v>#REF!</v>
      </c>
      <c r="O53" s="158" t="e">
        <f>IF(AND(OR($C53&lt;&gt;"",$D53&lt;&gt;""),$A53=1,$X$6="ДА"),IF(A53=1,IF(OR(AND(E53=1,'ОТВЕТЫ УЧАЩИХСЯ'!N53="ГИДА"),AND(E53=2,'ОТВЕТЫ УЧАЩИХСЯ'!N53="ЕИЗВ")),1,IF('ОТВЕТЫ УЧАЩИХСЯ'!N53="N",'ОТВЕТЫ УЧАЩИХСЯ'!N53,0)),""),"")</f>
        <v>#REF!</v>
      </c>
      <c r="P53" s="102" t="e">
        <f>IF(AND(OR($C53&lt;&gt;"",$D53&lt;&gt;""),$A53=1,$X$6="ДА"),IF(A53=1,IF(OR(AND(E53=1,'ОТВЕТЫ УЧАЩИХСЯ'!O53=1),AND(E53=2,'ОТВЕТЫ УЧАЩИХСЯ'!O53=1)),1,IF('ОТВЕТЫ УЧАЩИХСЯ'!O53="N",'ОТВЕТЫ УЧАЩИХСЯ'!O53,0)),""),"")</f>
        <v>#REF!</v>
      </c>
      <c r="Q53" s="102" t="e">
        <f>IF(AND(OR($C53&lt;&gt;"",$D53&lt;&gt;""),$A53=1,$X$6="ДА"),IF(A53=1,IF(OR(AND(E53=1,'ОТВЕТЫ УЧАЩИХСЯ'!P53=2134),AND(E53=2,'ОТВЕТЫ УЧАЩИХСЯ'!P53=2134)),1,IF('ОТВЕТЫ УЧАЩИХСЯ'!P53="N",'ОТВЕТЫ УЧАЩИХСЯ'!P53,0)),""),"")</f>
        <v>#REF!</v>
      </c>
      <c r="R53" s="102" t="e">
        <f>IF(AND(OR($C53&lt;&gt;"",$D53&lt;&gt;""),$A53=1,$X$6="ДА"),IF(A53=1,IF(OR(AND(E53=1,'ОТВЕТЫ УЧАЩИХСЯ'!Q53=100),AND(E53=2,'ОТВЕТЫ УЧАЩИХСЯ'!Q53=1000)),1,IF('ОТВЕТЫ УЧАЩИХСЯ'!Q53="N",'ОТВЕТЫ УЧАЩИХСЯ'!Q53,0)),""),"")</f>
        <v>#REF!</v>
      </c>
      <c r="S53" s="102" t="e">
        <f>IF(AND(OR($C53&lt;&gt;"",$D53&lt;&gt;""),$A53=1,$X$6="ДА"),IF($A53=1,IF(OR(AND($E53=1,'ОТВЕТЫ УЧАЩИХСЯ'!R53="3-2-65"),AND($E53=2,'ОТВЕТЫ УЧАЩИХСЯ'!R53="5262")),1,IF('ОТВЕТЫ УЧАЩИХСЯ'!R53="N",'ОТВЕТЫ УЧАЩИХСЯ'!R53,0)),""),"")</f>
        <v>#REF!</v>
      </c>
      <c r="T53" s="102" t="e">
        <f>IF(AND(OR($C53&lt;&gt;"",$D53&lt;&gt;""),$A53=1,$X$6="ДА"),IF($A53=1,IF(OR(AND($E53=1,'ОТВЕТЫ УЧАЩИХСЯ'!S53="АНЯ"),AND($E53=2,'ОТВЕТЫ УЧАЩИХСЯ'!S53="МИША")),1,IF('ОТВЕТЫ УЧАЩИХСЯ'!S53="N",'ОТВЕТЫ УЧАЩИХСЯ'!S53,0)),""),"")</f>
        <v>#REF!</v>
      </c>
      <c r="U53" s="102" t="e">
        <f>IF(AND(OR($C53&lt;&gt;"",$D53&lt;&gt;""),$A53=1,$X$6="ДА"),IF($A53=1,IF(OR(AND($E53=1,'ОТВЕТЫ УЧАЩИХСЯ'!T53="ЗФСОБМЛ"),AND($E53=2,'ОТВЕТЫ УЧАЩИХСЯ'!T53="ЁТПМЯКЖ")),1,IF('ОТВЕТЫ УЧАЩИХСЯ'!T53="N",'ОТВЕТЫ УЧАЩИХСЯ'!T53,0)),""),"")</f>
        <v>#REF!</v>
      </c>
      <c r="V53" s="109" t="e">
        <f>IF(AND(OR($C53&lt;&gt;"",$D53&lt;&gt;""),$A53=1,$X$6="ДА"),IF($A53=1,IF(OR(AND($E53=1,'ОТВЕТЫ УЧАЩИХСЯ'!U53=92),AND($E53=2,'ОТВЕТЫ УЧАЩИХСЯ'!U53=70)),1,IF('ОТВЕТЫ УЧАЩИХСЯ'!U53="N",'ОТВЕТЫ УЧАЩИХСЯ'!U53,0)),""),"")</f>
        <v>#REF!</v>
      </c>
      <c r="W53" s="307" t="e">
        <f t="shared" si="3"/>
        <v>#REF!</v>
      </c>
      <c r="X53" s="317" t="e">
        <f t="shared" si="4"/>
        <v>#REF!</v>
      </c>
      <c r="Y53" s="164" t="e">
        <f t="shared" si="5"/>
        <v>#REF!</v>
      </c>
      <c r="Z53" s="314" t="e">
        <f t="shared" si="11"/>
        <v>#REF!</v>
      </c>
      <c r="AA53" s="164" t="e">
        <f t="shared" si="6"/>
        <v>#REF!</v>
      </c>
      <c r="AB53" s="314" t="e">
        <f t="shared" si="12"/>
        <v>#REF!</v>
      </c>
      <c r="AC53" s="308" t="e">
        <f t="shared" si="7"/>
        <v>#REF!</v>
      </c>
      <c r="AD53" s="304" t="e">
        <f t="shared" si="8"/>
        <v>#REF!</v>
      </c>
      <c r="AE53" s="229" t="e">
        <f t="shared" si="9"/>
        <v>#REF!</v>
      </c>
      <c r="AF53" s="228">
        <v>7</v>
      </c>
      <c r="AG53" s="323" t="e">
        <f t="shared" si="10"/>
        <v>#REF!</v>
      </c>
      <c r="AH53" s="6"/>
      <c r="AI53" s="6"/>
      <c r="AJ53" s="6"/>
      <c r="AK53" s="6"/>
      <c r="AL53" s="6"/>
      <c r="AM53" s="6"/>
    </row>
    <row r="54" spans="1:59" ht="12.75" customHeight="1" x14ac:dyDescent="0.2">
      <c r="A54" s="12" t="e">
        <f>IF('СПИСОК КЛАССА'!#REF!&gt;0,1,0)</f>
        <v>#REF!</v>
      </c>
      <c r="B54" s="100">
        <v>35</v>
      </c>
      <c r="C54" s="101" t="e">
        <f>IF(NOT(ISBLANK('СПИСОК КЛАССА'!#REF!)),'СПИСОК КЛАССА'!#REF!,"")</f>
        <v>#REF!</v>
      </c>
      <c r="D54" s="136" t="e">
        <f>IF(NOT(ISBLANK('СПИСОК КЛАССА'!#REF!)),IF($A54=1,'СПИСОК КЛАССА'!#REF!, "УЧЕНИК НЕ ВЫПОЛНЯЛ РАБОТУ"),"")</f>
        <v>#REF!</v>
      </c>
      <c r="E54" s="156" t="e">
        <f>IF($C54&lt;&gt;"",'СПИСОК КЛАССА'!#REF!,"")</f>
        <v>#REF!</v>
      </c>
      <c r="F54" s="133" t="e">
        <f>IF(AND(OR($C54&lt;&gt;"",$D54&lt;&gt;""),$A54=1,$X$6="ДА"),(IF(A54=1,IF(OR(AND(E54=1,'ОТВЕТЫ УЧАЩИХСЯ'!E54=3),AND(E54=2,'ОТВЕТЫ УЧАЩИХСЯ'!E54=3)),1,IF('ОТВЕТЫ УЧАЩИХСЯ'!E54="N",'ОТВЕТЫ УЧАЩИХСЯ'!E54,0)),"")),"")</f>
        <v>#REF!</v>
      </c>
      <c r="G54" s="158" t="e">
        <f>IF(AND(OR($C54&lt;&gt;"",$D54&lt;&gt;""),$A54=1,$X$6="ДА"),IF(A54=1,IF(OR(AND(E54=1,'ОТВЕТЫ УЧАЩИХСЯ'!F54=3),AND(E54=2,'ОТВЕТЫ УЧАЩИХСЯ'!F54=3)),1,(IF('ОТВЕТЫ УЧАЩИХСЯ'!F54="N",'ОТВЕТЫ УЧАЩИХСЯ'!F54,0))),""),"")</f>
        <v>#REF!</v>
      </c>
      <c r="H54" s="102" t="e">
        <f>IF(AND(OR($C54&lt;&gt;"",$D54&lt;&gt;""),$A54=1,$X$6="ДА"),IF(A54=1,IF(OR(AND(E54=1,'ОТВЕТЫ УЧАЩИХСЯ'!G54=3),AND(E54=2,'ОТВЕТЫ УЧАЩИХСЯ'!G54=3)),1,IF('ОТВЕТЫ УЧАЩИХСЯ'!G54="N",'ОТВЕТЫ УЧАЩИХСЯ'!G54,0)),""),"")</f>
        <v>#REF!</v>
      </c>
      <c r="I54" s="102" t="e">
        <f>IF(AND(OR($C54&lt;&gt;"",$D54&lt;&gt;""),$A54=1,$X$6="ДА"),IF(A54=1,IF(OR(AND(E54=1,'ОТВЕТЫ УЧАЩИХСЯ'!H54=2),AND(E54=2,'ОТВЕТЫ УЧАЩИХСЯ'!H54=2)),1,IF('ОТВЕТЫ УЧАЩИХСЯ'!H54="N",'ОТВЕТЫ УЧАЩИХСЯ'!H54,0)),""),"")</f>
        <v>#REF!</v>
      </c>
      <c r="J54" s="102" t="e">
        <f>IF(AND(OR($C54&lt;&gt;"",$D54&lt;&gt;""),$A54=1,$X$6="ДА"),IF(A54=1,IF(OR(AND(E54=1,'ОТВЕТЫ УЧАЩИХСЯ'!I54=4),AND(E54=2,'ОТВЕТЫ УЧАЩИХСЯ'!I54=4)),1,IF('ОТВЕТЫ УЧАЩИХСЯ'!I54="N",'ОТВЕТЫ УЧАЩИХСЯ'!I54,0)),""),"")</f>
        <v>#REF!</v>
      </c>
      <c r="K54" s="102" t="e">
        <f>IF(AND(OR($C54&lt;&gt;"",$D54&lt;&gt;""),$A54=1,$X$6="ДА"),IF(A54=1,IF(OR(AND(E54=1,'ОТВЕТЫ УЧАЩИХСЯ'!J54=1),AND(E54=2,'ОТВЕТЫ УЧАЩИХСЯ'!J54=2)),1,IF('ОТВЕТЫ УЧАЩИХСЯ'!J54="N",'ОТВЕТЫ УЧАЩИХСЯ'!J54,0)),""),"")</f>
        <v>#REF!</v>
      </c>
      <c r="L54" s="109" t="e">
        <f>IF(AND(OR($C54&lt;&gt;"",$D54&lt;&gt;""),$A54=1,$X$6="ДА"),IF(A54=1,IF(OR(AND(E54=1,'ОТВЕТЫ УЧАЩИХСЯ'!K54=4),AND(E54=2,'ОТВЕТЫ УЧАЩИХСЯ'!K54=1)),1,IF('ОТВЕТЫ УЧАЩИХСЯ'!K54="N",'ОТВЕТЫ УЧАЩИХСЯ'!K54,0)),""),"")</f>
        <v>#REF!</v>
      </c>
      <c r="M54" s="133" t="e">
        <f>IF(AND(OR($C54&lt;&gt;"",$D54&lt;&gt;""),$A54=1,$X$6="ДА"),IF(A54=1,IF(OR(AND(E54=1,'ОТВЕТЫ УЧАЩИХСЯ'!L54=35),AND(E54=2,'ОТВЕТЫ УЧАЩИХСЯ'!L54=38)),1,IF('ОТВЕТЫ УЧАЩИХСЯ'!L54="N",'ОТВЕТЫ УЧАЩИХСЯ'!L54,0)),""),"")</f>
        <v>#REF!</v>
      </c>
      <c r="N54" s="102" t="e">
        <f>IF(AND(OR($C54&lt;&gt;"",$D54&lt;&gt;""),$A54=1,$X$6="ДА"),IF(A54=1,IF(OR(AND(E54=1,'ОТВЕТЫ УЧАЩИХСЯ'!M54=4),AND(E54=2,'ОТВЕТЫ УЧАЩИХСЯ'!M54=12)),1,IF('ОТВЕТЫ УЧАЩИХСЯ'!M54="N",'ОТВЕТЫ УЧАЩИХСЯ'!M54,0)),""),"")</f>
        <v>#REF!</v>
      </c>
      <c r="O54" s="158" t="e">
        <f>IF(AND(OR($C54&lt;&gt;"",$D54&lt;&gt;""),$A54=1,$X$6="ДА"),IF(A54=1,IF(OR(AND(E54=1,'ОТВЕТЫ УЧАЩИХСЯ'!N54="ГИДА"),AND(E54=2,'ОТВЕТЫ УЧАЩИХСЯ'!N54="ЕИЗВ")),1,IF('ОТВЕТЫ УЧАЩИХСЯ'!N54="N",'ОТВЕТЫ УЧАЩИХСЯ'!N54,0)),""),"")</f>
        <v>#REF!</v>
      </c>
      <c r="P54" s="102" t="e">
        <f>IF(AND(OR($C54&lt;&gt;"",$D54&lt;&gt;""),$A54=1,$X$6="ДА"),IF(A54=1,IF(OR(AND(E54=1,'ОТВЕТЫ УЧАЩИХСЯ'!O54=1),AND(E54=2,'ОТВЕТЫ УЧАЩИХСЯ'!O54=1)),1,IF('ОТВЕТЫ УЧАЩИХСЯ'!O54="N",'ОТВЕТЫ УЧАЩИХСЯ'!O54,0)),""),"")</f>
        <v>#REF!</v>
      </c>
      <c r="Q54" s="102" t="e">
        <f>IF(AND(OR($C54&lt;&gt;"",$D54&lt;&gt;""),$A54=1,$X$6="ДА"),IF(A54=1,IF(OR(AND(E54=1,'ОТВЕТЫ УЧАЩИХСЯ'!P54=2134),AND(E54=2,'ОТВЕТЫ УЧАЩИХСЯ'!P54=2134)),1,IF('ОТВЕТЫ УЧАЩИХСЯ'!P54="N",'ОТВЕТЫ УЧАЩИХСЯ'!P54,0)),""),"")</f>
        <v>#REF!</v>
      </c>
      <c r="R54" s="102" t="e">
        <f>IF(AND(OR($C54&lt;&gt;"",$D54&lt;&gt;""),$A54=1,$X$6="ДА"),IF(A54=1,IF(OR(AND(E54=1,'ОТВЕТЫ УЧАЩИХСЯ'!Q54=100),AND(E54=2,'ОТВЕТЫ УЧАЩИХСЯ'!Q54=1000)),1,IF('ОТВЕТЫ УЧАЩИХСЯ'!Q54="N",'ОТВЕТЫ УЧАЩИХСЯ'!Q54,0)),""),"")</f>
        <v>#REF!</v>
      </c>
      <c r="S54" s="102" t="e">
        <f>IF(AND(OR($C54&lt;&gt;"",$D54&lt;&gt;""),$A54=1,$X$6="ДА"),IF($A54=1,IF(OR(AND($E54=1,'ОТВЕТЫ УЧАЩИХСЯ'!R54="3-2-65"),AND($E54=2,'ОТВЕТЫ УЧАЩИХСЯ'!R54="5262")),1,IF('ОТВЕТЫ УЧАЩИХСЯ'!R54="N",'ОТВЕТЫ УЧАЩИХСЯ'!R54,0)),""),"")</f>
        <v>#REF!</v>
      </c>
      <c r="T54" s="102" t="e">
        <f>IF(AND(OR($C54&lt;&gt;"",$D54&lt;&gt;""),$A54=1,$X$6="ДА"),IF($A54=1,IF(OR(AND($E54=1,'ОТВЕТЫ УЧАЩИХСЯ'!S54="АНЯ"),AND($E54=2,'ОТВЕТЫ УЧАЩИХСЯ'!S54="МИША")),1,IF('ОТВЕТЫ УЧАЩИХСЯ'!S54="N",'ОТВЕТЫ УЧАЩИХСЯ'!S54,0)),""),"")</f>
        <v>#REF!</v>
      </c>
      <c r="U54" s="102" t="e">
        <f>IF(AND(OR($C54&lt;&gt;"",$D54&lt;&gt;""),$A54=1,$X$6="ДА"),IF($A54=1,IF(OR(AND($E54=1,'ОТВЕТЫ УЧАЩИХСЯ'!T54="ЗФСОБМЛ"),AND($E54=2,'ОТВЕТЫ УЧАЩИХСЯ'!T54="ЁТПМЯКЖ")),1,IF('ОТВЕТЫ УЧАЩИХСЯ'!T54="N",'ОТВЕТЫ УЧАЩИХСЯ'!T54,0)),""),"")</f>
        <v>#REF!</v>
      </c>
      <c r="V54" s="109" t="e">
        <f>IF(AND(OR($C54&lt;&gt;"",$D54&lt;&gt;""),$A54=1,$X$6="ДА"),IF($A54=1,IF(OR(AND($E54=1,'ОТВЕТЫ УЧАЩИХСЯ'!U54=92),AND($E54=2,'ОТВЕТЫ УЧАЩИХСЯ'!U54=70)),1,IF('ОТВЕТЫ УЧАЩИХСЯ'!U54="N",'ОТВЕТЫ УЧАЩИХСЯ'!U54,0)),""),"")</f>
        <v>#REF!</v>
      </c>
      <c r="W54" s="307" t="e">
        <f t="shared" si="3"/>
        <v>#REF!</v>
      </c>
      <c r="X54" s="317" t="e">
        <f t="shared" si="4"/>
        <v>#REF!</v>
      </c>
      <c r="Y54" s="164" t="e">
        <f t="shared" si="5"/>
        <v>#REF!</v>
      </c>
      <c r="Z54" s="314" t="e">
        <f t="shared" si="11"/>
        <v>#REF!</v>
      </c>
      <c r="AA54" s="164" t="e">
        <f t="shared" si="6"/>
        <v>#REF!</v>
      </c>
      <c r="AB54" s="314" t="e">
        <f t="shared" si="12"/>
        <v>#REF!</v>
      </c>
      <c r="AC54" s="308" t="e">
        <f t="shared" si="7"/>
        <v>#REF!</v>
      </c>
      <c r="AD54" s="304" t="e">
        <f t="shared" si="8"/>
        <v>#REF!</v>
      </c>
      <c r="AE54" s="229" t="e">
        <f t="shared" si="9"/>
        <v>#REF!</v>
      </c>
      <c r="AF54" s="228">
        <v>7</v>
      </c>
      <c r="AG54" s="323" t="e">
        <f t="shared" si="10"/>
        <v>#REF!</v>
      </c>
      <c r="AH54" s="6"/>
      <c r="AI54" s="6"/>
      <c r="AJ54" s="6"/>
      <c r="AK54" s="6"/>
      <c r="AL54" s="6"/>
      <c r="AM54" s="6"/>
    </row>
    <row r="55" spans="1:59" ht="12.75" customHeight="1" x14ac:dyDescent="0.2">
      <c r="A55" s="12" t="e">
        <f>IF('СПИСОК КЛАССА'!#REF!&gt;0,1,0)</f>
        <v>#REF!</v>
      </c>
      <c r="B55" s="100">
        <v>36</v>
      </c>
      <c r="C55" s="101" t="e">
        <f>IF(NOT(ISBLANK('СПИСОК КЛАССА'!#REF!)),'СПИСОК КЛАССА'!#REF!,"")</f>
        <v>#REF!</v>
      </c>
      <c r="D55" s="136" t="e">
        <f>IF(NOT(ISBLANK('СПИСОК КЛАССА'!#REF!)),IF($A55=1,'СПИСОК КЛАССА'!#REF!, "УЧЕНИК НЕ ВЫПОЛНЯЛ РАБОТУ"),"")</f>
        <v>#REF!</v>
      </c>
      <c r="E55" s="156" t="e">
        <f>IF($C55&lt;&gt;"",'СПИСОК КЛАССА'!#REF!,"")</f>
        <v>#REF!</v>
      </c>
      <c r="F55" s="133" t="e">
        <f>IF(AND(OR($C55&lt;&gt;"",$D55&lt;&gt;""),$A55=1,$X$6="ДА"),(IF(A55=1,IF(OR(AND(E55=1,'ОТВЕТЫ УЧАЩИХСЯ'!E55=3),AND(E55=2,'ОТВЕТЫ УЧАЩИХСЯ'!E55=3)),1,IF('ОТВЕТЫ УЧАЩИХСЯ'!E55="N",'ОТВЕТЫ УЧАЩИХСЯ'!E55,0)),"")),"")</f>
        <v>#REF!</v>
      </c>
      <c r="G55" s="158" t="e">
        <f>IF(AND(OR($C55&lt;&gt;"",$D55&lt;&gt;""),$A55=1,$X$6="ДА"),IF(A55=1,IF(OR(AND(E55=1,'ОТВЕТЫ УЧАЩИХСЯ'!F55=3),AND(E55=2,'ОТВЕТЫ УЧАЩИХСЯ'!F55=3)),1,(IF('ОТВЕТЫ УЧАЩИХСЯ'!F55="N",'ОТВЕТЫ УЧАЩИХСЯ'!F55,0))),""),"")</f>
        <v>#REF!</v>
      </c>
      <c r="H55" s="102" t="e">
        <f>IF(AND(OR($C55&lt;&gt;"",$D55&lt;&gt;""),$A55=1,$X$6="ДА"),IF(A55=1,IF(OR(AND(E55=1,'ОТВЕТЫ УЧАЩИХСЯ'!G55=3),AND(E55=2,'ОТВЕТЫ УЧАЩИХСЯ'!G55=3)),1,IF('ОТВЕТЫ УЧАЩИХСЯ'!G55="N",'ОТВЕТЫ УЧАЩИХСЯ'!G55,0)),""),"")</f>
        <v>#REF!</v>
      </c>
      <c r="I55" s="102" t="e">
        <f>IF(AND(OR($C55&lt;&gt;"",$D55&lt;&gt;""),$A55=1,$X$6="ДА"),IF(A55=1,IF(OR(AND(E55=1,'ОТВЕТЫ УЧАЩИХСЯ'!H55=2),AND(E55=2,'ОТВЕТЫ УЧАЩИХСЯ'!H55=2)),1,IF('ОТВЕТЫ УЧАЩИХСЯ'!H55="N",'ОТВЕТЫ УЧАЩИХСЯ'!H55,0)),""),"")</f>
        <v>#REF!</v>
      </c>
      <c r="J55" s="102" t="e">
        <f>IF(AND(OR($C55&lt;&gt;"",$D55&lt;&gt;""),$A55=1,$X$6="ДА"),IF(A55=1,IF(OR(AND(E55=1,'ОТВЕТЫ УЧАЩИХСЯ'!I55=4),AND(E55=2,'ОТВЕТЫ УЧАЩИХСЯ'!I55=4)),1,IF('ОТВЕТЫ УЧАЩИХСЯ'!I55="N",'ОТВЕТЫ УЧАЩИХСЯ'!I55,0)),""),"")</f>
        <v>#REF!</v>
      </c>
      <c r="K55" s="102" t="e">
        <f>IF(AND(OR($C55&lt;&gt;"",$D55&lt;&gt;""),$A55=1,$X$6="ДА"),IF(A55=1,IF(OR(AND(E55=1,'ОТВЕТЫ УЧАЩИХСЯ'!J55=1),AND(E55=2,'ОТВЕТЫ УЧАЩИХСЯ'!J55=2)),1,IF('ОТВЕТЫ УЧАЩИХСЯ'!J55="N",'ОТВЕТЫ УЧАЩИХСЯ'!J55,0)),""),"")</f>
        <v>#REF!</v>
      </c>
      <c r="L55" s="109" t="e">
        <f>IF(AND(OR($C55&lt;&gt;"",$D55&lt;&gt;""),$A55=1,$X$6="ДА"),IF(A55=1,IF(OR(AND(E55=1,'ОТВЕТЫ УЧАЩИХСЯ'!K55=4),AND(E55=2,'ОТВЕТЫ УЧАЩИХСЯ'!K55=1)),1,IF('ОТВЕТЫ УЧАЩИХСЯ'!K55="N",'ОТВЕТЫ УЧАЩИХСЯ'!K55,0)),""),"")</f>
        <v>#REF!</v>
      </c>
      <c r="M55" s="133" t="e">
        <f>IF(AND(OR($C55&lt;&gt;"",$D55&lt;&gt;""),$A55=1,$X$6="ДА"),IF(A55=1,IF(OR(AND(E55=1,'ОТВЕТЫ УЧАЩИХСЯ'!L55=35),AND(E55=2,'ОТВЕТЫ УЧАЩИХСЯ'!L55=38)),1,IF('ОТВЕТЫ УЧАЩИХСЯ'!L55="N",'ОТВЕТЫ УЧАЩИХСЯ'!L55,0)),""),"")</f>
        <v>#REF!</v>
      </c>
      <c r="N55" s="102" t="e">
        <f>IF(AND(OR($C55&lt;&gt;"",$D55&lt;&gt;""),$A55=1,$X$6="ДА"),IF(A55=1,IF(OR(AND(E55=1,'ОТВЕТЫ УЧАЩИХСЯ'!M55=4),AND(E55=2,'ОТВЕТЫ УЧАЩИХСЯ'!M55=12)),1,IF('ОТВЕТЫ УЧАЩИХСЯ'!M55="N",'ОТВЕТЫ УЧАЩИХСЯ'!M55,0)),""),"")</f>
        <v>#REF!</v>
      </c>
      <c r="O55" s="158" t="e">
        <f>IF(AND(OR($C55&lt;&gt;"",$D55&lt;&gt;""),$A55=1,$X$6="ДА"),IF(A55=1,IF(OR(AND(E55=1,'ОТВЕТЫ УЧАЩИХСЯ'!N55="ГИДА"),AND(E55=2,'ОТВЕТЫ УЧАЩИХСЯ'!N55="ЕИЗВ")),1,IF('ОТВЕТЫ УЧАЩИХСЯ'!N55="N",'ОТВЕТЫ УЧАЩИХСЯ'!N55,0)),""),"")</f>
        <v>#REF!</v>
      </c>
      <c r="P55" s="102" t="e">
        <f>IF(AND(OR($C55&lt;&gt;"",$D55&lt;&gt;""),$A55=1,$X$6="ДА"),IF(A55=1,IF(OR(AND(E55=1,'ОТВЕТЫ УЧАЩИХСЯ'!O55=1),AND(E55=2,'ОТВЕТЫ УЧАЩИХСЯ'!O55=1)),1,IF('ОТВЕТЫ УЧАЩИХСЯ'!O55="N",'ОТВЕТЫ УЧАЩИХСЯ'!O55,0)),""),"")</f>
        <v>#REF!</v>
      </c>
      <c r="Q55" s="102" t="e">
        <f>IF(AND(OR($C55&lt;&gt;"",$D55&lt;&gt;""),$A55=1,$X$6="ДА"),IF(A55=1,IF(OR(AND(E55=1,'ОТВЕТЫ УЧАЩИХСЯ'!P55=2134),AND(E55=2,'ОТВЕТЫ УЧАЩИХСЯ'!P55=2134)),1,IF('ОТВЕТЫ УЧАЩИХСЯ'!P55="N",'ОТВЕТЫ УЧАЩИХСЯ'!P55,0)),""),"")</f>
        <v>#REF!</v>
      </c>
      <c r="R55" s="102" t="e">
        <f>IF(AND(OR($C55&lt;&gt;"",$D55&lt;&gt;""),$A55=1,$X$6="ДА"),IF(A55=1,IF(OR(AND(E55=1,'ОТВЕТЫ УЧАЩИХСЯ'!Q55=100),AND(E55=2,'ОТВЕТЫ УЧАЩИХСЯ'!Q55=1000)),1,IF('ОТВЕТЫ УЧАЩИХСЯ'!Q55="N",'ОТВЕТЫ УЧАЩИХСЯ'!Q55,0)),""),"")</f>
        <v>#REF!</v>
      </c>
      <c r="S55" s="102" t="e">
        <f>IF(AND(OR($C55&lt;&gt;"",$D55&lt;&gt;""),$A55=1,$X$6="ДА"),IF($A55=1,IF(OR(AND($E55=1,'ОТВЕТЫ УЧАЩИХСЯ'!R55="3-2-65"),AND($E55=2,'ОТВЕТЫ УЧАЩИХСЯ'!R55="5262")),1,IF('ОТВЕТЫ УЧАЩИХСЯ'!R55="N",'ОТВЕТЫ УЧАЩИХСЯ'!R55,0)),""),"")</f>
        <v>#REF!</v>
      </c>
      <c r="T55" s="102" t="e">
        <f>IF(AND(OR($C55&lt;&gt;"",$D55&lt;&gt;""),$A55=1,$X$6="ДА"),IF($A55=1,IF(OR(AND($E55=1,'ОТВЕТЫ УЧАЩИХСЯ'!S55="АНЯ"),AND($E55=2,'ОТВЕТЫ УЧАЩИХСЯ'!S55="МИША")),1,IF('ОТВЕТЫ УЧАЩИХСЯ'!S55="N",'ОТВЕТЫ УЧАЩИХСЯ'!S55,0)),""),"")</f>
        <v>#REF!</v>
      </c>
      <c r="U55" s="102" t="e">
        <f>IF(AND(OR($C55&lt;&gt;"",$D55&lt;&gt;""),$A55=1,$X$6="ДА"),IF($A55=1,IF(OR(AND($E55=1,'ОТВЕТЫ УЧАЩИХСЯ'!T55="ЗФСОБМЛ"),AND($E55=2,'ОТВЕТЫ УЧАЩИХСЯ'!T55="ЁТПМЯКЖ")),1,IF('ОТВЕТЫ УЧАЩИХСЯ'!T55="N",'ОТВЕТЫ УЧАЩИХСЯ'!T55,0)),""),"")</f>
        <v>#REF!</v>
      </c>
      <c r="V55" s="109" t="e">
        <f>IF(AND(OR($C55&lt;&gt;"",$D55&lt;&gt;""),$A55=1,$X$6="ДА"),IF($A55=1,IF(OR(AND($E55=1,'ОТВЕТЫ УЧАЩИХСЯ'!U55=92),AND($E55=2,'ОТВЕТЫ УЧАЩИХСЯ'!U55=70)),1,IF('ОТВЕТЫ УЧАЩИХСЯ'!U55="N",'ОТВЕТЫ УЧАЩИХСЯ'!U55,0)),""),"")</f>
        <v>#REF!</v>
      </c>
      <c r="W55" s="307" t="e">
        <f t="shared" si="3"/>
        <v>#REF!</v>
      </c>
      <c r="X55" s="317" t="e">
        <f t="shared" si="4"/>
        <v>#REF!</v>
      </c>
      <c r="Y55" s="164" t="e">
        <f t="shared" si="5"/>
        <v>#REF!</v>
      </c>
      <c r="Z55" s="314" t="e">
        <f t="shared" si="11"/>
        <v>#REF!</v>
      </c>
      <c r="AA55" s="164" t="e">
        <f t="shared" si="6"/>
        <v>#REF!</v>
      </c>
      <c r="AB55" s="314" t="e">
        <f t="shared" si="12"/>
        <v>#REF!</v>
      </c>
      <c r="AC55" s="308" t="e">
        <f t="shared" si="7"/>
        <v>#REF!</v>
      </c>
      <c r="AD55" s="304" t="e">
        <f t="shared" si="8"/>
        <v>#REF!</v>
      </c>
      <c r="AE55" s="229" t="e">
        <f t="shared" si="9"/>
        <v>#REF!</v>
      </c>
      <c r="AF55" s="228">
        <v>7</v>
      </c>
      <c r="AG55" s="323" t="e">
        <f t="shared" si="10"/>
        <v>#REF!</v>
      </c>
      <c r="AH55" s="6"/>
      <c r="AI55" s="6"/>
      <c r="AJ55" s="6"/>
      <c r="AK55" s="6"/>
      <c r="AL55" s="6"/>
      <c r="AM55" s="6"/>
    </row>
    <row r="56" spans="1:59" ht="12.75" customHeight="1" x14ac:dyDescent="0.2">
      <c r="A56" s="12" t="e">
        <f>IF('СПИСОК КЛАССА'!#REF!&gt;0,1,0)</f>
        <v>#REF!</v>
      </c>
      <c r="B56" s="100">
        <v>37</v>
      </c>
      <c r="C56" s="101" t="e">
        <f>IF(NOT(ISBLANK('СПИСОК КЛАССА'!#REF!)),'СПИСОК КЛАССА'!#REF!,"")</f>
        <v>#REF!</v>
      </c>
      <c r="D56" s="136" t="e">
        <f>IF(NOT(ISBLANK('СПИСОК КЛАССА'!#REF!)),IF($A56=1,'СПИСОК КЛАССА'!#REF!, "УЧЕНИК НЕ ВЫПОЛНЯЛ РАБОТУ"),"")</f>
        <v>#REF!</v>
      </c>
      <c r="E56" s="156" t="e">
        <f>IF($C56&lt;&gt;"",'СПИСОК КЛАССА'!#REF!,"")</f>
        <v>#REF!</v>
      </c>
      <c r="F56" s="133" t="e">
        <f>IF(AND(OR($C56&lt;&gt;"",$D56&lt;&gt;""),$A56=1,$X$6="ДА"),(IF(A56=1,IF(OR(AND(E56=1,'ОТВЕТЫ УЧАЩИХСЯ'!E56=3),AND(E56=2,'ОТВЕТЫ УЧАЩИХСЯ'!E56=3)),1,IF('ОТВЕТЫ УЧАЩИХСЯ'!E56="N",'ОТВЕТЫ УЧАЩИХСЯ'!E56,0)),"")),"")</f>
        <v>#REF!</v>
      </c>
      <c r="G56" s="158" t="e">
        <f>IF(AND(OR($C56&lt;&gt;"",$D56&lt;&gt;""),$A56=1,$X$6="ДА"),IF(A56=1,IF(OR(AND(E56=1,'ОТВЕТЫ УЧАЩИХСЯ'!F56=3),AND(E56=2,'ОТВЕТЫ УЧАЩИХСЯ'!F56=3)),1,(IF('ОТВЕТЫ УЧАЩИХСЯ'!F56="N",'ОТВЕТЫ УЧАЩИХСЯ'!F56,0))),""),"")</f>
        <v>#REF!</v>
      </c>
      <c r="H56" s="102" t="e">
        <f>IF(AND(OR($C56&lt;&gt;"",$D56&lt;&gt;""),$A56=1,$X$6="ДА"),IF(A56=1,IF(OR(AND(E56=1,'ОТВЕТЫ УЧАЩИХСЯ'!G56=3),AND(E56=2,'ОТВЕТЫ УЧАЩИХСЯ'!G56=3)),1,IF('ОТВЕТЫ УЧАЩИХСЯ'!G56="N",'ОТВЕТЫ УЧАЩИХСЯ'!G56,0)),""),"")</f>
        <v>#REF!</v>
      </c>
      <c r="I56" s="102" t="e">
        <f>IF(AND(OR($C56&lt;&gt;"",$D56&lt;&gt;""),$A56=1,$X$6="ДА"),IF(A56=1,IF(OR(AND(E56=1,'ОТВЕТЫ УЧАЩИХСЯ'!H56=2),AND(E56=2,'ОТВЕТЫ УЧАЩИХСЯ'!H56=2)),1,IF('ОТВЕТЫ УЧАЩИХСЯ'!H56="N",'ОТВЕТЫ УЧАЩИХСЯ'!H56,0)),""),"")</f>
        <v>#REF!</v>
      </c>
      <c r="J56" s="102" t="e">
        <f>IF(AND(OR($C56&lt;&gt;"",$D56&lt;&gt;""),$A56=1,$X$6="ДА"),IF(A56=1,IF(OR(AND(E56=1,'ОТВЕТЫ УЧАЩИХСЯ'!I56=4),AND(E56=2,'ОТВЕТЫ УЧАЩИХСЯ'!I56=4)),1,IF('ОТВЕТЫ УЧАЩИХСЯ'!I56="N",'ОТВЕТЫ УЧАЩИХСЯ'!I56,0)),""),"")</f>
        <v>#REF!</v>
      </c>
      <c r="K56" s="102" t="e">
        <f>IF(AND(OR($C56&lt;&gt;"",$D56&lt;&gt;""),$A56=1,$X$6="ДА"),IF(A56=1,IF(OR(AND(E56=1,'ОТВЕТЫ УЧАЩИХСЯ'!J56=1),AND(E56=2,'ОТВЕТЫ УЧАЩИХСЯ'!J56=2)),1,IF('ОТВЕТЫ УЧАЩИХСЯ'!J56="N",'ОТВЕТЫ УЧАЩИХСЯ'!J56,0)),""),"")</f>
        <v>#REF!</v>
      </c>
      <c r="L56" s="109" t="e">
        <f>IF(AND(OR($C56&lt;&gt;"",$D56&lt;&gt;""),$A56=1,$X$6="ДА"),IF(A56=1,IF(OR(AND(E56=1,'ОТВЕТЫ УЧАЩИХСЯ'!K56=4),AND(E56=2,'ОТВЕТЫ УЧАЩИХСЯ'!K56=1)),1,IF('ОТВЕТЫ УЧАЩИХСЯ'!K56="N",'ОТВЕТЫ УЧАЩИХСЯ'!K56,0)),""),"")</f>
        <v>#REF!</v>
      </c>
      <c r="M56" s="133" t="e">
        <f>IF(AND(OR($C56&lt;&gt;"",$D56&lt;&gt;""),$A56=1,$X$6="ДА"),IF(A56=1,IF(OR(AND(E56=1,'ОТВЕТЫ УЧАЩИХСЯ'!L56=35),AND(E56=2,'ОТВЕТЫ УЧАЩИХСЯ'!L56=38)),1,IF('ОТВЕТЫ УЧАЩИХСЯ'!L56="N",'ОТВЕТЫ УЧАЩИХСЯ'!L56,0)),""),"")</f>
        <v>#REF!</v>
      </c>
      <c r="N56" s="102" t="e">
        <f>IF(AND(OR($C56&lt;&gt;"",$D56&lt;&gt;""),$A56=1,$X$6="ДА"),IF(A56=1,IF(OR(AND(E56=1,'ОТВЕТЫ УЧАЩИХСЯ'!M56=4),AND(E56=2,'ОТВЕТЫ УЧАЩИХСЯ'!M56=12)),1,IF('ОТВЕТЫ УЧАЩИХСЯ'!M56="N",'ОТВЕТЫ УЧАЩИХСЯ'!M56,0)),""),"")</f>
        <v>#REF!</v>
      </c>
      <c r="O56" s="158" t="e">
        <f>IF(AND(OR($C56&lt;&gt;"",$D56&lt;&gt;""),$A56=1,$X$6="ДА"),IF(A56=1,IF(OR(AND(E56=1,'ОТВЕТЫ УЧАЩИХСЯ'!N56="ГИДА"),AND(E56=2,'ОТВЕТЫ УЧАЩИХСЯ'!N56="ЕИЗВ")),1,IF('ОТВЕТЫ УЧАЩИХСЯ'!N56="N",'ОТВЕТЫ УЧАЩИХСЯ'!N56,0)),""),"")</f>
        <v>#REF!</v>
      </c>
      <c r="P56" s="102" t="e">
        <f>IF(AND(OR($C56&lt;&gt;"",$D56&lt;&gt;""),$A56=1,$X$6="ДА"),IF(A56=1,IF(OR(AND(E56=1,'ОТВЕТЫ УЧАЩИХСЯ'!O56=1),AND(E56=2,'ОТВЕТЫ УЧАЩИХСЯ'!O56=1)),1,IF('ОТВЕТЫ УЧАЩИХСЯ'!O56="N",'ОТВЕТЫ УЧАЩИХСЯ'!O56,0)),""),"")</f>
        <v>#REF!</v>
      </c>
      <c r="Q56" s="102" t="e">
        <f>IF(AND(OR($C56&lt;&gt;"",$D56&lt;&gt;""),$A56=1,$X$6="ДА"),IF(A56=1,IF(OR(AND(E56=1,'ОТВЕТЫ УЧАЩИХСЯ'!P56=2134),AND(E56=2,'ОТВЕТЫ УЧАЩИХСЯ'!P56=2134)),1,IF('ОТВЕТЫ УЧАЩИХСЯ'!P56="N",'ОТВЕТЫ УЧАЩИХСЯ'!P56,0)),""),"")</f>
        <v>#REF!</v>
      </c>
      <c r="R56" s="102" t="e">
        <f>IF(AND(OR($C56&lt;&gt;"",$D56&lt;&gt;""),$A56=1,$X$6="ДА"),IF(A56=1,IF(OR(AND(E56=1,'ОТВЕТЫ УЧАЩИХСЯ'!Q56=100),AND(E56=2,'ОТВЕТЫ УЧАЩИХСЯ'!Q56=1000)),1,IF('ОТВЕТЫ УЧАЩИХСЯ'!Q56="N",'ОТВЕТЫ УЧАЩИХСЯ'!Q56,0)),""),"")</f>
        <v>#REF!</v>
      </c>
      <c r="S56" s="102" t="e">
        <f>IF(AND(OR($C56&lt;&gt;"",$D56&lt;&gt;""),$A56=1,$X$6="ДА"),IF($A56=1,IF(OR(AND($E56=1,'ОТВЕТЫ УЧАЩИХСЯ'!R56="3-2-65"),AND($E56=2,'ОТВЕТЫ УЧАЩИХСЯ'!R56="5262")),1,IF('ОТВЕТЫ УЧАЩИХСЯ'!R56="N",'ОТВЕТЫ УЧАЩИХСЯ'!R56,0)),""),"")</f>
        <v>#REF!</v>
      </c>
      <c r="T56" s="102" t="e">
        <f>IF(AND(OR($C56&lt;&gt;"",$D56&lt;&gt;""),$A56=1,$X$6="ДА"),IF($A56=1,IF(OR(AND($E56=1,'ОТВЕТЫ УЧАЩИХСЯ'!S56="АНЯ"),AND($E56=2,'ОТВЕТЫ УЧАЩИХСЯ'!S56="МИША")),1,IF('ОТВЕТЫ УЧАЩИХСЯ'!S56="N",'ОТВЕТЫ УЧАЩИХСЯ'!S56,0)),""),"")</f>
        <v>#REF!</v>
      </c>
      <c r="U56" s="102" t="e">
        <f>IF(AND(OR($C56&lt;&gt;"",$D56&lt;&gt;""),$A56=1,$X$6="ДА"),IF($A56=1,IF(OR(AND($E56=1,'ОТВЕТЫ УЧАЩИХСЯ'!T56="ЗФСОБМЛ"),AND($E56=2,'ОТВЕТЫ УЧАЩИХСЯ'!T56="ЁТПМЯКЖ")),1,IF('ОТВЕТЫ УЧАЩИХСЯ'!T56="N",'ОТВЕТЫ УЧАЩИХСЯ'!T56,0)),""),"")</f>
        <v>#REF!</v>
      </c>
      <c r="V56" s="109" t="e">
        <f>IF(AND(OR($C56&lt;&gt;"",$D56&lt;&gt;""),$A56=1,$X$6="ДА"),IF($A56=1,IF(OR(AND($E56=1,'ОТВЕТЫ УЧАЩИХСЯ'!U56=92),AND($E56=2,'ОТВЕТЫ УЧАЩИХСЯ'!U56=70)),1,IF('ОТВЕТЫ УЧАЩИХСЯ'!U56="N",'ОТВЕТЫ УЧАЩИХСЯ'!U56,0)),""),"")</f>
        <v>#REF!</v>
      </c>
      <c r="W56" s="307" t="e">
        <f t="shared" si="3"/>
        <v>#REF!</v>
      </c>
      <c r="X56" s="317" t="e">
        <f t="shared" si="4"/>
        <v>#REF!</v>
      </c>
      <c r="Y56" s="164" t="e">
        <f t="shared" si="5"/>
        <v>#REF!</v>
      </c>
      <c r="Z56" s="314" t="e">
        <f t="shared" si="11"/>
        <v>#REF!</v>
      </c>
      <c r="AA56" s="164" t="e">
        <f t="shared" si="6"/>
        <v>#REF!</v>
      </c>
      <c r="AB56" s="314" t="e">
        <f t="shared" si="12"/>
        <v>#REF!</v>
      </c>
      <c r="AC56" s="308" t="e">
        <f t="shared" si="7"/>
        <v>#REF!</v>
      </c>
      <c r="AD56" s="304" t="e">
        <f t="shared" si="8"/>
        <v>#REF!</v>
      </c>
      <c r="AE56" s="229" t="e">
        <f t="shared" si="9"/>
        <v>#REF!</v>
      </c>
      <c r="AF56" s="228">
        <v>7</v>
      </c>
      <c r="AG56" s="323" t="e">
        <f t="shared" si="10"/>
        <v>#REF!</v>
      </c>
      <c r="AH56" s="6"/>
      <c r="AI56" s="6"/>
      <c r="AJ56" s="6"/>
      <c r="AK56" s="6"/>
      <c r="AL56" s="6"/>
      <c r="AM56" s="6"/>
    </row>
    <row r="57" spans="1:59" ht="12.75" customHeight="1" x14ac:dyDescent="0.2">
      <c r="A57" s="12" t="e">
        <f>IF('СПИСОК КЛАССА'!#REF!&gt;0,1,0)</f>
        <v>#REF!</v>
      </c>
      <c r="B57" s="100">
        <v>38</v>
      </c>
      <c r="C57" s="101" t="e">
        <f>IF(NOT(ISBLANK('СПИСОК КЛАССА'!#REF!)),'СПИСОК КЛАССА'!#REF!,"")</f>
        <v>#REF!</v>
      </c>
      <c r="D57" s="136" t="e">
        <f>IF(NOT(ISBLANK('СПИСОК КЛАССА'!#REF!)),IF($A57=1,'СПИСОК КЛАССА'!#REF!, "УЧЕНИК НЕ ВЫПОЛНЯЛ РАБОТУ"),"")</f>
        <v>#REF!</v>
      </c>
      <c r="E57" s="156" t="e">
        <f>IF($C57&lt;&gt;"",'СПИСОК КЛАССА'!#REF!,"")</f>
        <v>#REF!</v>
      </c>
      <c r="F57" s="133" t="e">
        <f>IF(AND(OR($C57&lt;&gt;"",$D57&lt;&gt;""),$A57=1,$X$6="ДА"),(IF(A57=1,IF(OR(AND(E57=1,'ОТВЕТЫ УЧАЩИХСЯ'!E57=3),AND(E57=2,'ОТВЕТЫ УЧАЩИХСЯ'!E57=3)),1,IF('ОТВЕТЫ УЧАЩИХСЯ'!E57="N",'ОТВЕТЫ УЧАЩИХСЯ'!E57,0)),"")),"")</f>
        <v>#REF!</v>
      </c>
      <c r="G57" s="158" t="e">
        <f>IF(AND(OR($C57&lt;&gt;"",$D57&lt;&gt;""),$A57=1,$X$6="ДА"),IF(A57=1,IF(OR(AND(E57=1,'ОТВЕТЫ УЧАЩИХСЯ'!F57=3),AND(E57=2,'ОТВЕТЫ УЧАЩИХСЯ'!F57=3)),1,(IF('ОТВЕТЫ УЧАЩИХСЯ'!F57="N",'ОТВЕТЫ УЧАЩИХСЯ'!F57,0))),""),"")</f>
        <v>#REF!</v>
      </c>
      <c r="H57" s="102" t="e">
        <f>IF(AND(OR($C57&lt;&gt;"",$D57&lt;&gt;""),$A57=1,$X$6="ДА"),IF(A57=1,IF(OR(AND(E57=1,'ОТВЕТЫ УЧАЩИХСЯ'!G57=3),AND(E57=2,'ОТВЕТЫ УЧАЩИХСЯ'!G57=3)),1,IF('ОТВЕТЫ УЧАЩИХСЯ'!G57="N",'ОТВЕТЫ УЧАЩИХСЯ'!G57,0)),""),"")</f>
        <v>#REF!</v>
      </c>
      <c r="I57" s="102" t="e">
        <f>IF(AND(OR($C57&lt;&gt;"",$D57&lt;&gt;""),$A57=1,$X$6="ДА"),IF(A57=1,IF(OR(AND(E57=1,'ОТВЕТЫ УЧАЩИХСЯ'!H57=2),AND(E57=2,'ОТВЕТЫ УЧАЩИХСЯ'!H57=2)),1,IF('ОТВЕТЫ УЧАЩИХСЯ'!H57="N",'ОТВЕТЫ УЧАЩИХСЯ'!H57,0)),""),"")</f>
        <v>#REF!</v>
      </c>
      <c r="J57" s="102" t="e">
        <f>IF(AND(OR($C57&lt;&gt;"",$D57&lt;&gt;""),$A57=1,$X$6="ДА"),IF(A57=1,IF(OR(AND(E57=1,'ОТВЕТЫ УЧАЩИХСЯ'!I57=4),AND(E57=2,'ОТВЕТЫ УЧАЩИХСЯ'!I57=4)),1,IF('ОТВЕТЫ УЧАЩИХСЯ'!I57="N",'ОТВЕТЫ УЧАЩИХСЯ'!I57,0)),""),"")</f>
        <v>#REF!</v>
      </c>
      <c r="K57" s="102" t="e">
        <f>IF(AND(OR($C57&lt;&gt;"",$D57&lt;&gt;""),$A57=1,$X$6="ДА"),IF(A57=1,IF(OR(AND(E57=1,'ОТВЕТЫ УЧАЩИХСЯ'!J57=1),AND(E57=2,'ОТВЕТЫ УЧАЩИХСЯ'!J57=2)),1,IF('ОТВЕТЫ УЧАЩИХСЯ'!J57="N",'ОТВЕТЫ УЧАЩИХСЯ'!J57,0)),""),"")</f>
        <v>#REF!</v>
      </c>
      <c r="L57" s="109" t="e">
        <f>IF(AND(OR($C57&lt;&gt;"",$D57&lt;&gt;""),$A57=1,$X$6="ДА"),IF(A57=1,IF(OR(AND(E57=1,'ОТВЕТЫ УЧАЩИХСЯ'!K57=4),AND(E57=2,'ОТВЕТЫ УЧАЩИХСЯ'!K57=1)),1,IF('ОТВЕТЫ УЧАЩИХСЯ'!K57="N",'ОТВЕТЫ УЧАЩИХСЯ'!K57,0)),""),"")</f>
        <v>#REF!</v>
      </c>
      <c r="M57" s="133" t="e">
        <f>IF(AND(OR($C57&lt;&gt;"",$D57&lt;&gt;""),$A57=1,$X$6="ДА"),IF(A57=1,IF(OR(AND(E57=1,'ОТВЕТЫ УЧАЩИХСЯ'!L57=35),AND(E57=2,'ОТВЕТЫ УЧАЩИХСЯ'!L57=38)),1,IF('ОТВЕТЫ УЧАЩИХСЯ'!L57="N",'ОТВЕТЫ УЧАЩИХСЯ'!L57,0)),""),"")</f>
        <v>#REF!</v>
      </c>
      <c r="N57" s="102" t="e">
        <f>IF(AND(OR($C57&lt;&gt;"",$D57&lt;&gt;""),$A57=1,$X$6="ДА"),IF(A57=1,IF(OR(AND(E57=1,'ОТВЕТЫ УЧАЩИХСЯ'!M57=4),AND(E57=2,'ОТВЕТЫ УЧАЩИХСЯ'!M57=12)),1,IF('ОТВЕТЫ УЧАЩИХСЯ'!M57="N",'ОТВЕТЫ УЧАЩИХСЯ'!M57,0)),""),"")</f>
        <v>#REF!</v>
      </c>
      <c r="O57" s="158" t="e">
        <f>IF(AND(OR($C57&lt;&gt;"",$D57&lt;&gt;""),$A57=1,$X$6="ДА"),IF(A57=1,IF(OR(AND(E57=1,'ОТВЕТЫ УЧАЩИХСЯ'!N57="ГИДА"),AND(E57=2,'ОТВЕТЫ УЧАЩИХСЯ'!N57="ЕИЗВ")),1,IF('ОТВЕТЫ УЧАЩИХСЯ'!N57="N",'ОТВЕТЫ УЧАЩИХСЯ'!N57,0)),""),"")</f>
        <v>#REF!</v>
      </c>
      <c r="P57" s="102" t="e">
        <f>IF(AND(OR($C57&lt;&gt;"",$D57&lt;&gt;""),$A57=1,$X$6="ДА"),IF(A57=1,IF(OR(AND(E57=1,'ОТВЕТЫ УЧАЩИХСЯ'!O57=1),AND(E57=2,'ОТВЕТЫ УЧАЩИХСЯ'!O57=1)),1,IF('ОТВЕТЫ УЧАЩИХСЯ'!O57="N",'ОТВЕТЫ УЧАЩИХСЯ'!O57,0)),""),"")</f>
        <v>#REF!</v>
      </c>
      <c r="Q57" s="102" t="e">
        <f>IF(AND(OR($C57&lt;&gt;"",$D57&lt;&gt;""),$A57=1,$X$6="ДА"),IF(A57=1,IF(OR(AND(E57=1,'ОТВЕТЫ УЧАЩИХСЯ'!P57=2134),AND(E57=2,'ОТВЕТЫ УЧАЩИХСЯ'!P57=2134)),1,IF('ОТВЕТЫ УЧАЩИХСЯ'!P57="N",'ОТВЕТЫ УЧАЩИХСЯ'!P57,0)),""),"")</f>
        <v>#REF!</v>
      </c>
      <c r="R57" s="102" t="e">
        <f>IF(AND(OR($C57&lt;&gt;"",$D57&lt;&gt;""),$A57=1,$X$6="ДА"),IF(A57=1,IF(OR(AND(E57=1,'ОТВЕТЫ УЧАЩИХСЯ'!Q57=100),AND(E57=2,'ОТВЕТЫ УЧАЩИХСЯ'!Q57=1000)),1,IF('ОТВЕТЫ УЧАЩИХСЯ'!Q57="N",'ОТВЕТЫ УЧАЩИХСЯ'!Q57,0)),""),"")</f>
        <v>#REF!</v>
      </c>
      <c r="S57" s="102" t="e">
        <f>IF(AND(OR($C57&lt;&gt;"",$D57&lt;&gt;""),$A57=1,$X$6="ДА"),IF($A57=1,IF(OR(AND($E57=1,'ОТВЕТЫ УЧАЩИХСЯ'!R57="3-2-65"),AND($E57=2,'ОТВЕТЫ УЧАЩИХСЯ'!R57="5262")),1,IF('ОТВЕТЫ УЧАЩИХСЯ'!R57="N",'ОТВЕТЫ УЧАЩИХСЯ'!R57,0)),""),"")</f>
        <v>#REF!</v>
      </c>
      <c r="T57" s="102" t="e">
        <f>IF(AND(OR($C57&lt;&gt;"",$D57&lt;&gt;""),$A57=1,$X$6="ДА"),IF($A57=1,IF(OR(AND($E57=1,'ОТВЕТЫ УЧАЩИХСЯ'!S57="АНЯ"),AND($E57=2,'ОТВЕТЫ УЧАЩИХСЯ'!S57="МИША")),1,IF('ОТВЕТЫ УЧАЩИХСЯ'!S57="N",'ОТВЕТЫ УЧАЩИХСЯ'!S57,0)),""),"")</f>
        <v>#REF!</v>
      </c>
      <c r="U57" s="102" t="e">
        <f>IF(AND(OR($C57&lt;&gt;"",$D57&lt;&gt;""),$A57=1,$X$6="ДА"),IF($A57=1,IF(OR(AND($E57=1,'ОТВЕТЫ УЧАЩИХСЯ'!T57="ЗФСОБМЛ"),AND($E57=2,'ОТВЕТЫ УЧАЩИХСЯ'!T57="ЁТПМЯКЖ")),1,IF('ОТВЕТЫ УЧАЩИХСЯ'!T57="N",'ОТВЕТЫ УЧАЩИХСЯ'!T57,0)),""),"")</f>
        <v>#REF!</v>
      </c>
      <c r="V57" s="109" t="e">
        <f>IF(AND(OR($C57&lt;&gt;"",$D57&lt;&gt;""),$A57=1,$X$6="ДА"),IF($A57=1,IF(OR(AND($E57=1,'ОТВЕТЫ УЧАЩИХСЯ'!U57=92),AND($E57=2,'ОТВЕТЫ УЧАЩИХСЯ'!U57=70)),1,IF('ОТВЕТЫ УЧАЩИХСЯ'!U57="N",'ОТВЕТЫ УЧАЩИХСЯ'!U57,0)),""),"")</f>
        <v>#REF!</v>
      </c>
      <c r="W57" s="307" t="e">
        <f t="shared" si="3"/>
        <v>#REF!</v>
      </c>
      <c r="X57" s="317" t="e">
        <f t="shared" si="4"/>
        <v>#REF!</v>
      </c>
      <c r="Y57" s="164" t="e">
        <f t="shared" si="5"/>
        <v>#REF!</v>
      </c>
      <c r="Z57" s="314" t="e">
        <f t="shared" si="11"/>
        <v>#REF!</v>
      </c>
      <c r="AA57" s="164" t="e">
        <f t="shared" si="6"/>
        <v>#REF!</v>
      </c>
      <c r="AB57" s="314" t="e">
        <f t="shared" si="12"/>
        <v>#REF!</v>
      </c>
      <c r="AC57" s="308" t="e">
        <f t="shared" si="7"/>
        <v>#REF!</v>
      </c>
      <c r="AD57" s="304" t="e">
        <f t="shared" si="8"/>
        <v>#REF!</v>
      </c>
      <c r="AE57" s="229" t="e">
        <f t="shared" si="9"/>
        <v>#REF!</v>
      </c>
      <c r="AF57" s="228">
        <v>7</v>
      </c>
      <c r="AG57" s="323" t="e">
        <f t="shared" si="10"/>
        <v>#REF!</v>
      </c>
      <c r="AH57" s="6"/>
      <c r="AI57" s="6"/>
      <c r="AJ57" s="6"/>
      <c r="AK57" s="6"/>
      <c r="AL57" s="6"/>
      <c r="AM57" s="6"/>
    </row>
    <row r="58" spans="1:59" ht="12.75" customHeight="1" x14ac:dyDescent="0.2">
      <c r="A58" s="12" t="e">
        <f>IF('СПИСОК КЛАССА'!#REF!&gt;0,1,0)</f>
        <v>#REF!</v>
      </c>
      <c r="B58" s="100">
        <v>39</v>
      </c>
      <c r="C58" s="101" t="e">
        <f>IF(NOT(ISBLANK('СПИСОК КЛАССА'!#REF!)),'СПИСОК КЛАССА'!#REF!,"")</f>
        <v>#REF!</v>
      </c>
      <c r="D58" s="136" t="e">
        <f>IF(NOT(ISBLANK('СПИСОК КЛАССА'!#REF!)),IF($A58=1,'СПИСОК КЛАССА'!#REF!, "УЧЕНИК НЕ ВЫПОЛНЯЛ РАБОТУ"),"")</f>
        <v>#REF!</v>
      </c>
      <c r="E58" s="156" t="e">
        <f>IF($C58&lt;&gt;"",'СПИСОК КЛАССА'!#REF!,"")</f>
        <v>#REF!</v>
      </c>
      <c r="F58" s="133" t="e">
        <f>IF(AND(OR($C58&lt;&gt;"",$D58&lt;&gt;""),$A58=1,$X$6="ДА"),(IF(A58=1,IF(OR(AND(E58=1,'ОТВЕТЫ УЧАЩИХСЯ'!E58=3),AND(E58=2,'ОТВЕТЫ УЧАЩИХСЯ'!E58=3)),1,IF('ОТВЕТЫ УЧАЩИХСЯ'!E58="N",'ОТВЕТЫ УЧАЩИХСЯ'!E58,0)),"")),"")</f>
        <v>#REF!</v>
      </c>
      <c r="G58" s="158" t="e">
        <f>IF(AND(OR($C58&lt;&gt;"",$D58&lt;&gt;""),$A58=1,$X$6="ДА"),IF(A58=1,IF(OR(AND(E58=1,'ОТВЕТЫ УЧАЩИХСЯ'!F58=3),AND(E58=2,'ОТВЕТЫ УЧАЩИХСЯ'!F58=3)),1,(IF('ОТВЕТЫ УЧАЩИХСЯ'!F58="N",'ОТВЕТЫ УЧАЩИХСЯ'!F58,0))),""),"")</f>
        <v>#REF!</v>
      </c>
      <c r="H58" s="102" t="e">
        <f>IF(AND(OR($C58&lt;&gt;"",$D58&lt;&gt;""),$A58=1,$X$6="ДА"),IF(A58=1,IF(OR(AND(E58=1,'ОТВЕТЫ УЧАЩИХСЯ'!G58=3),AND(E58=2,'ОТВЕТЫ УЧАЩИХСЯ'!G58=3)),1,IF('ОТВЕТЫ УЧАЩИХСЯ'!G58="N",'ОТВЕТЫ УЧАЩИХСЯ'!G58,0)),""),"")</f>
        <v>#REF!</v>
      </c>
      <c r="I58" s="102" t="e">
        <f>IF(AND(OR($C58&lt;&gt;"",$D58&lt;&gt;""),$A58=1,$X$6="ДА"),IF(A58=1,IF(OR(AND(E58=1,'ОТВЕТЫ УЧАЩИХСЯ'!H58=2),AND(E58=2,'ОТВЕТЫ УЧАЩИХСЯ'!H58=2)),1,IF('ОТВЕТЫ УЧАЩИХСЯ'!H58="N",'ОТВЕТЫ УЧАЩИХСЯ'!H58,0)),""),"")</f>
        <v>#REF!</v>
      </c>
      <c r="J58" s="102" t="e">
        <f>IF(AND(OR($C58&lt;&gt;"",$D58&lt;&gt;""),$A58=1,$X$6="ДА"),IF(A58=1,IF(OR(AND(E58=1,'ОТВЕТЫ УЧАЩИХСЯ'!I58=4),AND(E58=2,'ОТВЕТЫ УЧАЩИХСЯ'!I58=4)),1,IF('ОТВЕТЫ УЧАЩИХСЯ'!I58="N",'ОТВЕТЫ УЧАЩИХСЯ'!I58,0)),""),"")</f>
        <v>#REF!</v>
      </c>
      <c r="K58" s="102" t="e">
        <f>IF(AND(OR($C58&lt;&gt;"",$D58&lt;&gt;""),$A58=1,$X$6="ДА"),IF(A58=1,IF(OR(AND(E58=1,'ОТВЕТЫ УЧАЩИХСЯ'!J58=1),AND(E58=2,'ОТВЕТЫ УЧАЩИХСЯ'!J58=2)),1,IF('ОТВЕТЫ УЧАЩИХСЯ'!J58="N",'ОТВЕТЫ УЧАЩИХСЯ'!J58,0)),""),"")</f>
        <v>#REF!</v>
      </c>
      <c r="L58" s="109" t="e">
        <f>IF(AND(OR($C58&lt;&gt;"",$D58&lt;&gt;""),$A58=1,$X$6="ДА"),IF(A58=1,IF(OR(AND(E58=1,'ОТВЕТЫ УЧАЩИХСЯ'!K58=4),AND(E58=2,'ОТВЕТЫ УЧАЩИХСЯ'!K58=1)),1,IF('ОТВЕТЫ УЧАЩИХСЯ'!K58="N",'ОТВЕТЫ УЧАЩИХСЯ'!K58,0)),""),"")</f>
        <v>#REF!</v>
      </c>
      <c r="M58" s="133" t="e">
        <f>IF(AND(OR($C58&lt;&gt;"",$D58&lt;&gt;""),$A58=1,$X$6="ДА"),IF(A58=1,IF(OR(AND(E58=1,'ОТВЕТЫ УЧАЩИХСЯ'!L58=35),AND(E58=2,'ОТВЕТЫ УЧАЩИХСЯ'!L58=38)),1,IF('ОТВЕТЫ УЧАЩИХСЯ'!L58="N",'ОТВЕТЫ УЧАЩИХСЯ'!L58,0)),""),"")</f>
        <v>#REF!</v>
      </c>
      <c r="N58" s="102" t="e">
        <f>IF(AND(OR($C58&lt;&gt;"",$D58&lt;&gt;""),$A58=1,$X$6="ДА"),IF(A58=1,IF(OR(AND(E58=1,'ОТВЕТЫ УЧАЩИХСЯ'!M58=4),AND(E58=2,'ОТВЕТЫ УЧАЩИХСЯ'!M58=12)),1,IF('ОТВЕТЫ УЧАЩИХСЯ'!M58="N",'ОТВЕТЫ УЧАЩИХСЯ'!M58,0)),""),"")</f>
        <v>#REF!</v>
      </c>
      <c r="O58" s="158" t="e">
        <f>IF(AND(OR($C58&lt;&gt;"",$D58&lt;&gt;""),$A58=1,$X$6="ДА"),IF(A58=1,IF(OR(AND(E58=1,'ОТВЕТЫ УЧАЩИХСЯ'!N58="ГИДА"),AND(E58=2,'ОТВЕТЫ УЧАЩИХСЯ'!N58="ЕИЗВ")),1,IF('ОТВЕТЫ УЧАЩИХСЯ'!N58="N",'ОТВЕТЫ УЧАЩИХСЯ'!N58,0)),""),"")</f>
        <v>#REF!</v>
      </c>
      <c r="P58" s="102" t="e">
        <f>IF(AND(OR($C58&lt;&gt;"",$D58&lt;&gt;""),$A58=1,$X$6="ДА"),IF(A58=1,IF(OR(AND(E58=1,'ОТВЕТЫ УЧАЩИХСЯ'!O58=1),AND(E58=2,'ОТВЕТЫ УЧАЩИХСЯ'!O58=1)),1,IF('ОТВЕТЫ УЧАЩИХСЯ'!O58="N",'ОТВЕТЫ УЧАЩИХСЯ'!O58,0)),""),"")</f>
        <v>#REF!</v>
      </c>
      <c r="Q58" s="102" t="e">
        <f>IF(AND(OR($C58&lt;&gt;"",$D58&lt;&gt;""),$A58=1,$X$6="ДА"),IF(A58=1,IF(OR(AND(E58=1,'ОТВЕТЫ УЧАЩИХСЯ'!P58=2134),AND(E58=2,'ОТВЕТЫ УЧАЩИХСЯ'!P58=2134)),1,IF('ОТВЕТЫ УЧАЩИХСЯ'!P58="N",'ОТВЕТЫ УЧАЩИХСЯ'!P58,0)),""),"")</f>
        <v>#REF!</v>
      </c>
      <c r="R58" s="102" t="e">
        <f>IF(AND(OR($C58&lt;&gt;"",$D58&lt;&gt;""),$A58=1,$X$6="ДА"),IF(A58=1,IF(OR(AND(E58=1,'ОТВЕТЫ УЧАЩИХСЯ'!Q58=100),AND(E58=2,'ОТВЕТЫ УЧАЩИХСЯ'!Q58=1000)),1,IF('ОТВЕТЫ УЧАЩИХСЯ'!Q58="N",'ОТВЕТЫ УЧАЩИХСЯ'!Q58,0)),""),"")</f>
        <v>#REF!</v>
      </c>
      <c r="S58" s="102" t="e">
        <f>IF(AND(OR($C58&lt;&gt;"",$D58&lt;&gt;""),$A58=1,$X$6="ДА"),IF($A58=1,IF(OR(AND($E58=1,'ОТВЕТЫ УЧАЩИХСЯ'!R58="3-2-65"),AND($E58=2,'ОТВЕТЫ УЧАЩИХСЯ'!R58="5262")),1,IF('ОТВЕТЫ УЧАЩИХСЯ'!R58="N",'ОТВЕТЫ УЧАЩИХСЯ'!R58,0)),""),"")</f>
        <v>#REF!</v>
      </c>
      <c r="T58" s="102" t="e">
        <f>IF(AND(OR($C58&lt;&gt;"",$D58&lt;&gt;""),$A58=1,$X$6="ДА"),IF($A58=1,IF(OR(AND($E58=1,'ОТВЕТЫ УЧАЩИХСЯ'!S58="АНЯ"),AND($E58=2,'ОТВЕТЫ УЧАЩИХСЯ'!S58="МИША")),1,IF('ОТВЕТЫ УЧАЩИХСЯ'!S58="N",'ОТВЕТЫ УЧАЩИХСЯ'!S58,0)),""),"")</f>
        <v>#REF!</v>
      </c>
      <c r="U58" s="102" t="e">
        <f>IF(AND(OR($C58&lt;&gt;"",$D58&lt;&gt;""),$A58=1,$X$6="ДА"),IF($A58=1,IF(OR(AND($E58=1,'ОТВЕТЫ УЧАЩИХСЯ'!T58="ЗФСОБМЛ"),AND($E58=2,'ОТВЕТЫ УЧАЩИХСЯ'!T58="ЁТПМЯКЖ")),1,IF('ОТВЕТЫ УЧАЩИХСЯ'!T58="N",'ОТВЕТЫ УЧАЩИХСЯ'!T58,0)),""),"")</f>
        <v>#REF!</v>
      </c>
      <c r="V58" s="109" t="e">
        <f>IF(AND(OR($C58&lt;&gt;"",$D58&lt;&gt;""),$A58=1,$X$6="ДА"),IF($A58=1,IF(OR(AND($E58=1,'ОТВЕТЫ УЧАЩИХСЯ'!U58=92),AND($E58=2,'ОТВЕТЫ УЧАЩИХСЯ'!U58=70)),1,IF('ОТВЕТЫ УЧАЩИХСЯ'!U58="N",'ОТВЕТЫ УЧАЩИХСЯ'!U58,0)),""),"")</f>
        <v>#REF!</v>
      </c>
      <c r="W58" s="307" t="e">
        <f t="shared" si="3"/>
        <v>#REF!</v>
      </c>
      <c r="X58" s="317" t="e">
        <f t="shared" si="4"/>
        <v>#REF!</v>
      </c>
      <c r="Y58" s="164" t="e">
        <f t="shared" si="5"/>
        <v>#REF!</v>
      </c>
      <c r="Z58" s="314" t="e">
        <f t="shared" si="11"/>
        <v>#REF!</v>
      </c>
      <c r="AA58" s="164" t="e">
        <f t="shared" si="6"/>
        <v>#REF!</v>
      </c>
      <c r="AB58" s="314" t="e">
        <f t="shared" si="12"/>
        <v>#REF!</v>
      </c>
      <c r="AC58" s="308" t="e">
        <f t="shared" si="7"/>
        <v>#REF!</v>
      </c>
      <c r="AD58" s="304" t="e">
        <f t="shared" si="8"/>
        <v>#REF!</v>
      </c>
      <c r="AE58" s="229" t="e">
        <f t="shared" si="9"/>
        <v>#REF!</v>
      </c>
      <c r="AF58" s="228">
        <v>7</v>
      </c>
      <c r="AG58" s="323" t="e">
        <f t="shared" si="10"/>
        <v>#REF!</v>
      </c>
      <c r="AH58" s="6"/>
      <c r="AI58" s="6"/>
      <c r="AJ58" s="6"/>
      <c r="AK58" s="6"/>
      <c r="AL58" s="6"/>
      <c r="AM58" s="6"/>
    </row>
    <row r="59" spans="1:59" ht="12.75" customHeight="1" thickBot="1" x14ac:dyDescent="0.25">
      <c r="A59" s="147" t="e">
        <f>IF('СПИСОК КЛАССА'!#REF!&gt;0,1,0)</f>
        <v>#REF!</v>
      </c>
      <c r="B59" s="148">
        <v>40</v>
      </c>
      <c r="C59" s="149" t="e">
        <f>IF(NOT(ISBLANK('СПИСОК КЛАССА'!#REF!)),'СПИСОК КЛАССА'!#REF!,"")</f>
        <v>#REF!</v>
      </c>
      <c r="D59" s="151" t="e">
        <f>IF(NOT(ISBLANK('СПИСОК КЛАССА'!#REF!)),IF($A59=1,'СПИСОК КЛАССА'!#REF!, "УЧЕНИК НЕ ВЫПОЛНЯЛ РАБОТУ"),"")</f>
        <v>#REF!</v>
      </c>
      <c r="E59" s="157" t="e">
        <f>IF($C59&lt;&gt;"",'СПИСОК КЛАССА'!#REF!,"")</f>
        <v>#REF!</v>
      </c>
      <c r="F59" s="134" t="e">
        <f>IF(AND(OR($C59&lt;&gt;"",$D59&lt;&gt;""),$A59=1,$X$6="ДА"),(IF(A59=1,IF(OR(AND(E59=1,'ОТВЕТЫ УЧАЩИХСЯ'!E59=3),AND(E59=2,'ОТВЕТЫ УЧАЩИХСЯ'!E59=3)),1,IF('ОТВЕТЫ УЧАЩИХСЯ'!E59="N",'ОТВЕТЫ УЧАЩИХСЯ'!E59,0)),"")),"")</f>
        <v>#REF!</v>
      </c>
      <c r="G59" s="162" t="e">
        <f>IF(AND(OR($C59&lt;&gt;"",$D59&lt;&gt;""),$A59=1,$X$6="ДА"),IF(A59=1,IF(OR(AND(E59=1,'ОТВЕТЫ УЧАЩИХСЯ'!F59=3),AND(E59=2,'ОТВЕТЫ УЧАЩИХСЯ'!F59=3)),1,(IF('ОТВЕТЫ УЧАЩИХСЯ'!F59="N",'ОТВЕТЫ УЧАЩИХСЯ'!F59,0))),""),"")</f>
        <v>#REF!</v>
      </c>
      <c r="H59" s="137" t="e">
        <f>IF(AND(OR($C59&lt;&gt;"",$D59&lt;&gt;""),$A59=1,$X$6="ДА"),IF(A59=1,IF(OR(AND(E59=1,'ОТВЕТЫ УЧАЩИХСЯ'!G59=3),AND(E59=2,'ОТВЕТЫ УЧАЩИХСЯ'!G59=3)),1,IF('ОТВЕТЫ УЧАЩИХСЯ'!G59="N",'ОТВЕТЫ УЧАЩИХСЯ'!G59,0)),""),"")</f>
        <v>#REF!</v>
      </c>
      <c r="I59" s="137" t="e">
        <f>IF(AND(OR($C59&lt;&gt;"",$D59&lt;&gt;""),$A59=1,$X$6="ДА"),IF(A59=1,IF(OR(AND(E59=1,'ОТВЕТЫ УЧАЩИХСЯ'!H59=2),AND(E59=2,'ОТВЕТЫ УЧАЩИХСЯ'!H59=2)),1,IF('ОТВЕТЫ УЧАЩИХСЯ'!H59="N",'ОТВЕТЫ УЧАЩИХСЯ'!H59,0)),""),"")</f>
        <v>#REF!</v>
      </c>
      <c r="J59" s="137" t="e">
        <f>IF(AND(OR($C59&lt;&gt;"",$D59&lt;&gt;""),$A59=1,$X$6="ДА"),IF(A59=1,IF(OR(AND(E59=1,'ОТВЕТЫ УЧАЩИХСЯ'!I59=4),AND(E59=2,'ОТВЕТЫ УЧАЩИХСЯ'!I59=4)),1,IF('ОТВЕТЫ УЧАЩИХСЯ'!I59="N",'ОТВЕТЫ УЧАЩИХСЯ'!I59,0)),""),"")</f>
        <v>#REF!</v>
      </c>
      <c r="K59" s="137" t="e">
        <f>IF(AND(OR($C59&lt;&gt;"",$D59&lt;&gt;""),$A59=1,$X$6="ДА"),IF(A59=1,IF(OR(AND(E59=1,'ОТВЕТЫ УЧАЩИХСЯ'!J59=1),AND(E59=2,'ОТВЕТЫ УЧАЩИХСЯ'!J59=2)),1,IF('ОТВЕТЫ УЧАЩИХСЯ'!J59="N",'ОТВЕТЫ УЧАЩИХСЯ'!J59,0)),""),"")</f>
        <v>#REF!</v>
      </c>
      <c r="L59" s="135" t="e">
        <f>IF(AND(OR($C59&lt;&gt;"",$D59&lt;&gt;""),$A59=1,$X$6="ДА"),IF(A59=1,IF(OR(AND(E59=1,'ОТВЕТЫ УЧАЩИХСЯ'!K59=4),AND(E59=2,'ОТВЕТЫ УЧАЩИХСЯ'!K59=1)),1,IF('ОТВЕТЫ УЧАЩИХСЯ'!K59="N",'ОТВЕТЫ УЧАЩИХСЯ'!K59,0)),""),"")</f>
        <v>#REF!</v>
      </c>
      <c r="M59" s="134" t="e">
        <f>IF(AND(OR($C59&lt;&gt;"",$D59&lt;&gt;""),$A59=1,$X$6="ДА"),IF(A59=1,IF(OR(AND(E59=1,'ОТВЕТЫ УЧАЩИХСЯ'!L59=35),AND(E59=2,'ОТВЕТЫ УЧАЩИХСЯ'!L59=38)),1,IF('ОТВЕТЫ УЧАЩИХСЯ'!L59="N",'ОТВЕТЫ УЧАЩИХСЯ'!L59,0)),""),"")</f>
        <v>#REF!</v>
      </c>
      <c r="N59" s="137" t="e">
        <f>IF(AND(OR($C59&lt;&gt;"",$D59&lt;&gt;""),$A59=1,$X$6="ДА"),IF(A59=1,IF(OR(AND(E59=1,'ОТВЕТЫ УЧАЩИХСЯ'!M59=4),AND(E59=2,'ОТВЕТЫ УЧАЩИХСЯ'!M59=12)),1,IF('ОТВЕТЫ УЧАЩИХСЯ'!M59="N",'ОТВЕТЫ УЧАЩИХСЯ'!M59,0)),""),"")</f>
        <v>#REF!</v>
      </c>
      <c r="O59" s="162" t="e">
        <f>IF(AND(OR($C59&lt;&gt;"",$D59&lt;&gt;""),$A59=1,$X$6="ДА"),IF(A59=1,IF(OR(AND(E59=1,'ОТВЕТЫ УЧАЩИХСЯ'!N59="ГИДА"),AND(E59=2,'ОТВЕТЫ УЧАЩИХСЯ'!N59="ЕИЗВ")),1,IF('ОТВЕТЫ УЧАЩИХСЯ'!N59="N",'ОТВЕТЫ УЧАЩИХСЯ'!N59,0)),""),"")</f>
        <v>#REF!</v>
      </c>
      <c r="P59" s="137" t="e">
        <f>IF(AND(OR($C59&lt;&gt;"",$D59&lt;&gt;""),$A59=1,$X$6="ДА"),IF(A59=1,IF(OR(AND(E59=1,'ОТВЕТЫ УЧАЩИХСЯ'!O59=1),AND(E59=2,'ОТВЕТЫ УЧАЩИХСЯ'!O59=1)),1,IF('ОТВЕТЫ УЧАЩИХСЯ'!O59="N",'ОТВЕТЫ УЧАЩИХСЯ'!O59,0)),""),"")</f>
        <v>#REF!</v>
      </c>
      <c r="Q59" s="137" t="e">
        <f>IF(AND(OR($C59&lt;&gt;"",$D59&lt;&gt;""),$A59=1,$X$6="ДА"),IF(A59=1,IF(OR(AND(E59=1,'ОТВЕТЫ УЧАЩИХСЯ'!P59=2134),AND(E59=2,'ОТВЕТЫ УЧАЩИХСЯ'!P59=2134)),1,IF('ОТВЕТЫ УЧАЩИХСЯ'!P59="N",'ОТВЕТЫ УЧАЩИХСЯ'!P59,0)),""),"")</f>
        <v>#REF!</v>
      </c>
      <c r="R59" s="137" t="e">
        <f>IF(AND(OR($C59&lt;&gt;"",$D59&lt;&gt;""),$A59=1,$X$6="ДА"),IF(A59=1,IF(OR(AND(E59=1,'ОТВЕТЫ УЧАЩИХСЯ'!Q59=100),AND(E59=2,'ОТВЕТЫ УЧАЩИХСЯ'!Q59=1000)),1,IF('ОТВЕТЫ УЧАЩИХСЯ'!Q59="N",'ОТВЕТЫ УЧАЩИХСЯ'!Q59,0)),""),"")</f>
        <v>#REF!</v>
      </c>
      <c r="S59" s="137" t="e">
        <f>IF(AND(OR($C59&lt;&gt;"",$D59&lt;&gt;""),$A59=1,$X$6="ДА"),IF($A59=1,IF(OR(AND($E59=1,'ОТВЕТЫ УЧАЩИХСЯ'!R59="3-2-65"),AND($E59=2,'ОТВЕТЫ УЧАЩИХСЯ'!R59="5262")),1,IF('ОТВЕТЫ УЧАЩИХСЯ'!R59="N",'ОТВЕТЫ УЧАЩИХСЯ'!R59,0)),""),"")</f>
        <v>#REF!</v>
      </c>
      <c r="T59" s="137" t="e">
        <f>IF(AND(OR($C59&lt;&gt;"",$D59&lt;&gt;""),$A59=1,$X$6="ДА"),IF($A59=1,IF(OR(AND($E59=1,'ОТВЕТЫ УЧАЩИХСЯ'!S59="АНЯ"),AND($E59=2,'ОТВЕТЫ УЧАЩИХСЯ'!S59="МИША")),1,IF('ОТВЕТЫ УЧАЩИХСЯ'!S59="N",'ОТВЕТЫ УЧАЩИХСЯ'!S59,0)),""),"")</f>
        <v>#REF!</v>
      </c>
      <c r="U59" s="137" t="e">
        <f>IF(AND(OR($C59&lt;&gt;"",$D59&lt;&gt;""),$A59=1,$X$6="ДА"),IF($A59=1,IF(OR(AND($E59=1,'ОТВЕТЫ УЧАЩИХСЯ'!T59="ЗФСОБМЛ"),AND($E59=2,'ОТВЕТЫ УЧАЩИХСЯ'!T59="ЁТПМЯКЖ")),1,IF('ОТВЕТЫ УЧАЩИХСЯ'!T59="N",'ОТВЕТЫ УЧАЩИХСЯ'!T59,0)),""),"")</f>
        <v>#REF!</v>
      </c>
      <c r="V59" s="135" t="e">
        <f>IF(AND(OR($C59&lt;&gt;"",$D59&lt;&gt;""),$A59=1,$X$6="ДА"),IF($A59=1,IF(OR(AND($E59=1,'ОТВЕТЫ УЧАЩИХСЯ'!U59=92),AND($E59=2,'ОТВЕТЫ УЧАЩИХСЯ'!U59=70)),1,IF('ОТВЕТЫ УЧАЩИХСЯ'!U59="N",'ОТВЕТЫ УЧАЩИХСЯ'!U59,0)),""),"")</f>
        <v>#REF!</v>
      </c>
      <c r="W59" s="309" t="e">
        <f t="shared" si="3"/>
        <v>#REF!</v>
      </c>
      <c r="X59" s="318" t="e">
        <f t="shared" si="4"/>
        <v>#REF!</v>
      </c>
      <c r="Y59" s="165" t="e">
        <f t="shared" si="5"/>
        <v>#REF!</v>
      </c>
      <c r="Z59" s="315" t="e">
        <f t="shared" ref="Z59" si="14">IF(AND(OR($C59&lt;&gt;"",$D59&lt;&gt;""),$A59=1,$X$6="ДА"),Y59/10*100,"")</f>
        <v>#REF!</v>
      </c>
      <c r="AA59" s="165" t="e">
        <f t="shared" si="6"/>
        <v>#REF!</v>
      </c>
      <c r="AB59" s="315" t="e">
        <f t="shared" si="12"/>
        <v>#REF!</v>
      </c>
      <c r="AC59" s="310" t="e">
        <f t="shared" si="7"/>
        <v>#REF!</v>
      </c>
      <c r="AD59" s="304" t="e">
        <f t="shared" si="8"/>
        <v>#REF!</v>
      </c>
      <c r="AE59" s="229" t="e">
        <f t="shared" si="9"/>
        <v>#REF!</v>
      </c>
      <c r="AF59" s="228">
        <v>7</v>
      </c>
      <c r="AG59" s="323" t="e">
        <f t="shared" si="10"/>
        <v>#REF!</v>
      </c>
      <c r="AH59" s="6"/>
      <c r="AI59" s="6"/>
      <c r="AJ59" s="6"/>
      <c r="AK59" s="6"/>
      <c r="AL59" s="6"/>
      <c r="AM59" s="6"/>
    </row>
    <row r="60" spans="1:59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1:59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59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1:59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1:59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1:59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59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1:59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1:59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59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1:59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1:59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1:59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</sheetData>
  <sheetProtection password="C62D" sheet="1" objects="1" scenarios="1" selectLockedCells="1" selectUnlockedCells="1"/>
  <protectedRanges>
    <protectedRange sqref="X6" name="Диапазон2_2"/>
  </protectedRanges>
  <customSheetViews>
    <customSheetView guid="{BFE542F4-8A0C-4C42-A5CA-C7B0ACF2717E}" scale="90" hiddenRows="1" hiddenColumns="1" topLeftCell="C1">
      <selection activeCell="AA6" sqref="AA6"/>
      <pageMargins left="0.17" right="0.19" top="0.50749999999999995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23">
    <mergeCell ref="I2:K2"/>
    <mergeCell ref="L2:N2"/>
    <mergeCell ref="O2:P2"/>
    <mergeCell ref="C8:Y8"/>
    <mergeCell ref="K6:N6"/>
    <mergeCell ref="E2:H2"/>
    <mergeCell ref="C4:F4"/>
    <mergeCell ref="G4:V4"/>
    <mergeCell ref="B9:B11"/>
    <mergeCell ref="C9:C11"/>
    <mergeCell ref="X9:X11"/>
    <mergeCell ref="W9:W11"/>
    <mergeCell ref="D9:D11"/>
    <mergeCell ref="E9:E11"/>
    <mergeCell ref="F9:V10"/>
    <mergeCell ref="Z6:AC6"/>
    <mergeCell ref="Z7:AB7"/>
    <mergeCell ref="Z8:AB8"/>
    <mergeCell ref="Y9:Y11"/>
    <mergeCell ref="Z9:Z11"/>
    <mergeCell ref="AA9:AA11"/>
    <mergeCell ref="AB9:AB11"/>
    <mergeCell ref="AC9:AC11"/>
  </mergeCells>
  <phoneticPr fontId="0" type="noConversion"/>
  <conditionalFormatting sqref="F20:V59">
    <cfRule type="expression" dxfId="2" priority="8" stopIfTrue="1">
      <formula>AND(OR($C20&lt;&gt;"",$D20&lt;&gt;""),$A20=1,ISBLANK(F20))</formula>
    </cfRule>
  </conditionalFormatting>
  <conditionalFormatting sqref="X6">
    <cfRule type="cellIs" dxfId="1" priority="5" stopIfTrue="1" operator="equal">
      <formula>"НЕТ"</formula>
    </cfRule>
  </conditionalFormatting>
  <dataValidations xWindow="979" yWindow="277" count="2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X6">
      <formula1>"ДА,НЕТ"</formula1>
    </dataValidation>
    <dataValidation allowBlank="1" showDropDown="1" showInputMessage="1" showErrorMessage="1" sqref="F20:V59"/>
  </dataValidations>
  <pageMargins left="0.17" right="0.19" top="0.50749999999999995" bottom="0.17" header="0.17" footer="0.5"/>
  <pageSetup paperSize="9" scale="64" fitToWidth="0" fitToHeight="0" orientation="landscape" r:id="rId2"/>
  <headerFooter alignWithMargins="0">
    <oddHeader>&amp;CКГБУ "Региональный центр оценки качества образования"</oddHeader>
  </headerFooter>
  <rowBreaks count="1" manualBreakCount="1">
    <brk id="40" max="28" man="1"/>
  </rowBreaks>
  <colBreaks count="1" manualBreakCount="1">
    <brk id="33" max="73" man="1"/>
  </colBreaks>
  <ignoredErrors>
    <ignoredError sqref="K6 F20 G20 H20 I20 J20 K20 M20 N20 O20 P20:R20 T20:V20 L20 F59:R59 F21:R21 T21:V21 F22:R25 T22:V47 F48:R58 T48:V58 T59:V59 F35:R47 F26:Q34 R26:R34" unlockedFormula="1"/>
    <ignoredError sqref="S20:S59" twoDigitTextYear="1" unlockedFormula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6552DB7-5730-469D-9DD9-189EE7098BB0}">
            <xm:f>'СПИСОК КЛАССА'!$A$5&gt;0</xm:f>
            <x14:dxf>
              <font>
                <b/>
                <i val="0"/>
                <color rgb="FFFF0000"/>
              </font>
            </x14:dxf>
          </x14:cfRule>
          <xm:sqref>Z5:AC8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view="pageLayout" topLeftCell="A4" workbookViewId="0">
      <selection activeCell="K3" sqref="K3"/>
    </sheetView>
  </sheetViews>
  <sheetFormatPr defaultColWidth="58.5703125" defaultRowHeight="12.75" x14ac:dyDescent="0.2"/>
  <cols>
    <col min="1" max="1" width="8.140625" style="52" customWidth="1"/>
    <col min="2" max="2" width="63" style="52" customWidth="1"/>
    <col min="3" max="3" width="15.140625" style="52" customWidth="1"/>
    <col min="4" max="4" width="6.28515625" style="52" customWidth="1"/>
    <col min="5" max="5" width="7.85546875" style="52" customWidth="1"/>
    <col min="6" max="6" width="6.5703125" style="52" customWidth="1"/>
    <col min="7" max="7" width="8.42578125" style="52" customWidth="1"/>
    <col min="8" max="8" width="6.5703125" style="52" customWidth="1"/>
    <col min="9" max="9" width="9.28515625" style="52" customWidth="1"/>
    <col min="10" max="10" width="7" style="52" customWidth="1"/>
    <col min="11" max="11" width="7.140625" style="52" customWidth="1"/>
    <col min="12" max="234" width="9.140625" style="52" customWidth="1"/>
    <col min="235" max="235" width="5.5703125" style="52" customWidth="1"/>
    <col min="236" max="16384" width="58.5703125" style="52"/>
  </cols>
  <sheetData>
    <row r="1" spans="1:11" ht="18" customHeight="1" x14ac:dyDescent="0.2">
      <c r="A1" s="496" t="s">
        <v>236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ht="21" customHeight="1" x14ac:dyDescent="0.2">
      <c r="A2" s="496" t="s">
        <v>212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27.75" customHeight="1" x14ac:dyDescent="0.2">
      <c r="A3" s="103" t="s">
        <v>89</v>
      </c>
      <c r="B3" s="498" t="str">
        <f>'СПИСОК КЛАССА'!E3</f>
        <v>МУНИЦИПАЛЬНОЕ ОБЩЕОБРАЗОВАТЕЛЬНОЕ УЧРЕЖДЕНИЕ СРЕДНЯЯ ОБЩЕОБРАЗОВАТЕЛЬНАЯ ШКОЛА № 27</v>
      </c>
      <c r="C3" s="498"/>
      <c r="D3" s="498"/>
      <c r="E3" s="498"/>
      <c r="F3" s="498"/>
      <c r="G3" s="500" t="s">
        <v>90</v>
      </c>
      <c r="H3" s="500"/>
      <c r="I3" s="387" t="str">
        <f>'СПИСОК КЛАССА'!J1</f>
        <v>1002</v>
      </c>
    </row>
    <row r="4" spans="1:11" ht="16.5" thickBot="1" x14ac:dyDescent="0.3">
      <c r="A4" s="501" t="s">
        <v>114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1" ht="46.5" customHeight="1" x14ac:dyDescent="0.2">
      <c r="A5" s="503" t="s">
        <v>86</v>
      </c>
      <c r="B5" s="497" t="s">
        <v>151</v>
      </c>
      <c r="C5" s="497" t="s">
        <v>152</v>
      </c>
      <c r="D5" s="505" t="s">
        <v>80</v>
      </c>
      <c r="E5" s="505" t="s">
        <v>87</v>
      </c>
      <c r="F5" s="497" t="s">
        <v>81</v>
      </c>
      <c r="G5" s="497"/>
      <c r="H5" s="497" t="s">
        <v>82</v>
      </c>
      <c r="I5" s="497"/>
      <c r="J5" s="497" t="s">
        <v>91</v>
      </c>
      <c r="K5" s="499"/>
    </row>
    <row r="6" spans="1:11" ht="28.5" customHeight="1" thickBot="1" x14ac:dyDescent="0.25">
      <c r="A6" s="504"/>
      <c r="B6" s="502"/>
      <c r="C6" s="502"/>
      <c r="D6" s="506"/>
      <c r="E6" s="506"/>
      <c r="F6" s="377" t="s">
        <v>83</v>
      </c>
      <c r="G6" s="377" t="s">
        <v>84</v>
      </c>
      <c r="H6" s="377" t="s">
        <v>83</v>
      </c>
      <c r="I6" s="377" t="s">
        <v>84</v>
      </c>
      <c r="J6" s="377" t="s">
        <v>83</v>
      </c>
      <c r="K6" s="378" t="s">
        <v>84</v>
      </c>
    </row>
    <row r="7" spans="1:11" ht="35.25" customHeight="1" x14ac:dyDescent="0.2">
      <c r="A7" s="282">
        <v>1</v>
      </c>
      <c r="B7" s="166" t="s">
        <v>189</v>
      </c>
      <c r="C7" s="332" t="s">
        <v>206</v>
      </c>
      <c r="D7" s="167" t="s">
        <v>85</v>
      </c>
      <c r="E7" s="167" t="s">
        <v>92</v>
      </c>
      <c r="F7" s="167">
        <f>Результаты_Класс!F17</f>
        <v>18</v>
      </c>
      <c r="G7" s="205">
        <f>F7/'ОТВЕТЫ УЧАЩИХСЯ'!$E$7</f>
        <v>0.9</v>
      </c>
      <c r="H7" s="167">
        <f>Результаты_Класс!F18</f>
        <v>2</v>
      </c>
      <c r="I7" s="168">
        <f>H7/'ОТВЕТЫ УЧАЩИХСЯ'!$E$7</f>
        <v>0.1</v>
      </c>
      <c r="J7" s="167">
        <f>Результаты_Класс!F19</f>
        <v>0</v>
      </c>
      <c r="K7" s="169">
        <f>J7/'ОТВЕТЫ УЧАЩИХСЯ'!$E$7</f>
        <v>0</v>
      </c>
    </row>
    <row r="8" spans="1:11" ht="24.75" customHeight="1" x14ac:dyDescent="0.2">
      <c r="A8" s="283">
        <v>2</v>
      </c>
      <c r="B8" s="153" t="s">
        <v>190</v>
      </c>
      <c r="C8" s="330" t="s">
        <v>207</v>
      </c>
      <c r="D8" s="154" t="s">
        <v>85</v>
      </c>
      <c r="E8" s="154" t="s">
        <v>92</v>
      </c>
      <c r="F8" s="154">
        <f>Результаты_Класс!G17</f>
        <v>18</v>
      </c>
      <c r="G8" s="53">
        <f>F8/'ОТВЕТЫ УЧАЩИХСЯ'!$E$7</f>
        <v>0.9</v>
      </c>
      <c r="H8" s="154">
        <f>Результаты_Класс!G18</f>
        <v>2</v>
      </c>
      <c r="I8" s="53">
        <f>H8/'ОТВЕТЫ УЧАЩИХСЯ'!$E$7</f>
        <v>0.1</v>
      </c>
      <c r="J8" s="154">
        <f>Результаты_Класс!G19</f>
        <v>0</v>
      </c>
      <c r="K8" s="170">
        <f>J8/'ОТВЕТЫ УЧАЩИХСЯ'!$E$7</f>
        <v>0</v>
      </c>
    </row>
    <row r="9" spans="1:11" ht="34.5" customHeight="1" x14ac:dyDescent="0.2">
      <c r="A9" s="283">
        <v>3</v>
      </c>
      <c r="B9" s="153" t="s">
        <v>191</v>
      </c>
      <c r="C9" s="330" t="s">
        <v>208</v>
      </c>
      <c r="D9" s="154" t="s">
        <v>85</v>
      </c>
      <c r="E9" s="154" t="s">
        <v>92</v>
      </c>
      <c r="F9" s="154">
        <f>Результаты_Класс!H17</f>
        <v>18</v>
      </c>
      <c r="G9" s="53">
        <f>F9/'ОТВЕТЫ УЧАЩИХСЯ'!$E$7</f>
        <v>0.9</v>
      </c>
      <c r="H9" s="154">
        <f>Результаты_Класс!H18</f>
        <v>2</v>
      </c>
      <c r="I9" s="53">
        <f>H9/'ОТВЕТЫ УЧАЩИХСЯ'!$E$7</f>
        <v>0.1</v>
      </c>
      <c r="J9" s="154">
        <f>Результаты_Класс!H19</f>
        <v>0</v>
      </c>
      <c r="K9" s="170">
        <f>J9/'ОТВЕТЫ УЧАЩИХСЯ'!$E$7</f>
        <v>0</v>
      </c>
    </row>
    <row r="10" spans="1:11" ht="31.5" x14ac:dyDescent="0.2">
      <c r="A10" s="283">
        <v>4</v>
      </c>
      <c r="B10" s="153" t="s">
        <v>192</v>
      </c>
      <c r="C10" s="330" t="s">
        <v>209</v>
      </c>
      <c r="D10" s="154" t="s">
        <v>85</v>
      </c>
      <c r="E10" s="154" t="s">
        <v>92</v>
      </c>
      <c r="F10" s="154">
        <f>Результаты_Класс!I17</f>
        <v>19</v>
      </c>
      <c r="G10" s="53">
        <f>F10/'ОТВЕТЫ УЧАЩИХСЯ'!$E$7</f>
        <v>0.95</v>
      </c>
      <c r="H10" s="154">
        <f>Результаты_Класс!I18</f>
        <v>1</v>
      </c>
      <c r="I10" s="53">
        <f>H10/'ОТВЕТЫ УЧАЩИХСЯ'!$E$7</f>
        <v>0.05</v>
      </c>
      <c r="J10" s="154">
        <f>Результаты_Класс!I19</f>
        <v>0</v>
      </c>
      <c r="K10" s="170">
        <f>J10/'ОТВЕТЫ УЧАЩИХСЯ'!$E$7</f>
        <v>0</v>
      </c>
    </row>
    <row r="11" spans="1:11" ht="24" customHeight="1" x14ac:dyDescent="0.2">
      <c r="A11" s="283">
        <v>5</v>
      </c>
      <c r="B11" s="153" t="s">
        <v>193</v>
      </c>
      <c r="C11" s="330" t="s">
        <v>210</v>
      </c>
      <c r="D11" s="154" t="s">
        <v>85</v>
      </c>
      <c r="E11" s="154" t="s">
        <v>92</v>
      </c>
      <c r="F11" s="154">
        <f>Результаты_Класс!J17</f>
        <v>18</v>
      </c>
      <c r="G11" s="53">
        <f>F11/'ОТВЕТЫ УЧАЩИХСЯ'!$E$7</f>
        <v>0.9</v>
      </c>
      <c r="H11" s="154">
        <f>Результаты_Класс!J18</f>
        <v>2</v>
      </c>
      <c r="I11" s="53">
        <f>H11/'ОТВЕТЫ УЧАЩИХСЯ'!$E$7</f>
        <v>0.1</v>
      </c>
      <c r="J11" s="154">
        <f>Результаты_Класс!J19</f>
        <v>0</v>
      </c>
      <c r="K11" s="170">
        <f>J11/'ОТВЕТЫ УЧАЩИХСЯ'!$E$7</f>
        <v>0</v>
      </c>
    </row>
    <row r="12" spans="1:11" ht="47.25" x14ac:dyDescent="0.2">
      <c r="A12" s="283">
        <v>6</v>
      </c>
      <c r="B12" s="153" t="s">
        <v>194</v>
      </c>
      <c r="C12" s="330" t="s">
        <v>206</v>
      </c>
      <c r="D12" s="154" t="s">
        <v>85</v>
      </c>
      <c r="E12" s="154" t="s">
        <v>92</v>
      </c>
      <c r="F12" s="154">
        <f>Результаты_Класс!K17</f>
        <v>15</v>
      </c>
      <c r="G12" s="53">
        <f>F12/'ОТВЕТЫ УЧАЩИХСЯ'!$E$7</f>
        <v>0.75</v>
      </c>
      <c r="H12" s="154">
        <f>Результаты_Класс!K18</f>
        <v>4</v>
      </c>
      <c r="I12" s="53">
        <f>H12/'ОТВЕТЫ УЧАЩИХСЯ'!$E$7</f>
        <v>0.2</v>
      </c>
      <c r="J12" s="154">
        <f>Результаты_Класс!K19</f>
        <v>1</v>
      </c>
      <c r="K12" s="170">
        <f>J12/'ОТВЕТЫ УЧАЩИХСЯ'!$E$7</f>
        <v>0.05</v>
      </c>
    </row>
    <row r="13" spans="1:11" ht="31.5" x14ac:dyDescent="0.2">
      <c r="A13" s="283">
        <v>7</v>
      </c>
      <c r="B13" s="153" t="s">
        <v>195</v>
      </c>
      <c r="C13" s="330" t="s">
        <v>208</v>
      </c>
      <c r="D13" s="154" t="s">
        <v>85</v>
      </c>
      <c r="E13" s="154" t="s">
        <v>92</v>
      </c>
      <c r="F13" s="154">
        <f>Результаты_Класс!L17</f>
        <v>18</v>
      </c>
      <c r="G13" s="53">
        <f>F13/'ОТВЕТЫ УЧАЩИХСЯ'!$E$7</f>
        <v>0.9</v>
      </c>
      <c r="H13" s="154">
        <f>Результаты_Класс!L18</f>
        <v>2</v>
      </c>
      <c r="I13" s="53">
        <f>H13/'ОТВЕТЫ УЧАЩИХСЯ'!$E$7</f>
        <v>0.1</v>
      </c>
      <c r="J13" s="154">
        <f>Результаты_Класс!L19</f>
        <v>0</v>
      </c>
      <c r="K13" s="170">
        <f>J13/'ОТВЕТЫ УЧАЩИХСЯ'!$E$7</f>
        <v>0</v>
      </c>
    </row>
    <row r="14" spans="1:11" ht="31.5" x14ac:dyDescent="0.2">
      <c r="A14" s="283">
        <v>8</v>
      </c>
      <c r="B14" s="153" t="s">
        <v>196</v>
      </c>
      <c r="C14" s="330" t="s">
        <v>207</v>
      </c>
      <c r="D14" s="154" t="s">
        <v>85</v>
      </c>
      <c r="E14" s="154" t="s">
        <v>92</v>
      </c>
      <c r="F14" s="154">
        <f>Результаты_Класс!M17</f>
        <v>15</v>
      </c>
      <c r="G14" s="53">
        <f>F14/'ОТВЕТЫ УЧАЩИХСЯ'!$E$7</f>
        <v>0.75</v>
      </c>
      <c r="H14" s="154">
        <f>Результаты_Класс!M18</f>
        <v>5</v>
      </c>
      <c r="I14" s="53">
        <f>H14/'ОТВЕТЫ УЧАЩИХСЯ'!$E$7</f>
        <v>0.25</v>
      </c>
      <c r="J14" s="154">
        <f>Результаты_Класс!M19</f>
        <v>0</v>
      </c>
      <c r="K14" s="170">
        <f>J14/'ОТВЕТЫ УЧАЩИХСЯ'!$E$7</f>
        <v>0</v>
      </c>
    </row>
    <row r="15" spans="1:11" ht="31.5" x14ac:dyDescent="0.2">
      <c r="A15" s="283">
        <v>9</v>
      </c>
      <c r="B15" s="153" t="s">
        <v>197</v>
      </c>
      <c r="C15" s="330" t="s">
        <v>208</v>
      </c>
      <c r="D15" s="154" t="s">
        <v>88</v>
      </c>
      <c r="E15" s="154" t="s">
        <v>92</v>
      </c>
      <c r="F15" s="154">
        <f>Результаты_Класс!N17</f>
        <v>14</v>
      </c>
      <c r="G15" s="53">
        <f>F15/'ОТВЕТЫ УЧАЩИХСЯ'!$E$7</f>
        <v>0.7</v>
      </c>
      <c r="H15" s="154">
        <f>Результаты_Класс!N18</f>
        <v>6</v>
      </c>
      <c r="I15" s="53">
        <f>H15/'ОТВЕТЫ УЧАЩИХСЯ'!$E$7</f>
        <v>0.3</v>
      </c>
      <c r="J15" s="154">
        <f>Результаты_Класс!N19</f>
        <v>0</v>
      </c>
      <c r="K15" s="170">
        <f>J15/'ОТВЕТЫ УЧАЩИХСЯ'!$E$7</f>
        <v>0</v>
      </c>
    </row>
    <row r="16" spans="1:11" ht="23.25" customHeight="1" x14ac:dyDescent="0.2">
      <c r="A16" s="283">
        <v>10</v>
      </c>
      <c r="B16" s="153" t="s">
        <v>198</v>
      </c>
      <c r="C16" s="330" t="s">
        <v>207</v>
      </c>
      <c r="D16" s="154" t="s">
        <v>85</v>
      </c>
      <c r="E16" s="154" t="s">
        <v>92</v>
      </c>
      <c r="F16" s="154">
        <f>Результаты_Класс!O17</f>
        <v>19</v>
      </c>
      <c r="G16" s="53">
        <f>F16/'ОТВЕТЫ УЧАЩИХСЯ'!$E$7</f>
        <v>0.95</v>
      </c>
      <c r="H16" s="154">
        <f>Результаты_Класс!O18</f>
        <v>1</v>
      </c>
      <c r="I16" s="53">
        <f>H16/'ОТВЕТЫ УЧАЩИХСЯ'!$E$7</f>
        <v>0.05</v>
      </c>
      <c r="J16" s="154">
        <f>Результаты_Класс!O19</f>
        <v>0</v>
      </c>
      <c r="K16" s="170">
        <f>J16/'ОТВЕТЫ УЧАЩИХСЯ'!$E$7</f>
        <v>0</v>
      </c>
    </row>
    <row r="17" spans="1:11" ht="31.5" x14ac:dyDescent="0.2">
      <c r="A17" s="283">
        <v>11</v>
      </c>
      <c r="B17" s="153" t="s">
        <v>199</v>
      </c>
      <c r="C17" s="330" t="s">
        <v>211</v>
      </c>
      <c r="D17" s="154" t="s">
        <v>85</v>
      </c>
      <c r="E17" s="154" t="s">
        <v>92</v>
      </c>
      <c r="F17" s="154">
        <f>Результаты_Класс!P17</f>
        <v>15</v>
      </c>
      <c r="G17" s="53">
        <f>F17/'ОТВЕТЫ УЧАЩИХСЯ'!$E$7</f>
        <v>0.75</v>
      </c>
      <c r="H17" s="154">
        <f>Результаты_Класс!P18</f>
        <v>5</v>
      </c>
      <c r="I17" s="53">
        <f>H17/'ОТВЕТЫ УЧАЩИХСЯ'!$E$7</f>
        <v>0.25</v>
      </c>
      <c r="J17" s="154">
        <f>Результаты_Класс!P19</f>
        <v>0</v>
      </c>
      <c r="K17" s="170">
        <f>J17/'ОТВЕТЫ УЧАЩИХСЯ'!$E$7</f>
        <v>0</v>
      </c>
    </row>
    <row r="18" spans="1:11" ht="20.25" customHeight="1" x14ac:dyDescent="0.2">
      <c r="A18" s="283">
        <v>12</v>
      </c>
      <c r="B18" s="153" t="s">
        <v>200</v>
      </c>
      <c r="C18" s="330" t="s">
        <v>211</v>
      </c>
      <c r="D18" s="154" t="s">
        <v>88</v>
      </c>
      <c r="E18" s="154" t="s">
        <v>92</v>
      </c>
      <c r="F18" s="154">
        <f>Результаты_Класс!Q17</f>
        <v>13</v>
      </c>
      <c r="G18" s="53">
        <f>F18/'ОТВЕТЫ УЧАЩИХСЯ'!$E$7</f>
        <v>0.65</v>
      </c>
      <c r="H18" s="154">
        <f>Результаты_Класс!Q18</f>
        <v>7</v>
      </c>
      <c r="I18" s="53">
        <f>H18/'ОТВЕТЫ УЧАЩИХСЯ'!$E$7</f>
        <v>0.35</v>
      </c>
      <c r="J18" s="154">
        <f>Результаты_Класс!Q19</f>
        <v>0</v>
      </c>
      <c r="K18" s="170">
        <f>J18/'ОТВЕТЫ УЧАЩИХСЯ'!$E$7</f>
        <v>0</v>
      </c>
    </row>
    <row r="19" spans="1:11" ht="20.25" customHeight="1" x14ac:dyDescent="0.2">
      <c r="A19" s="283">
        <v>13</v>
      </c>
      <c r="B19" s="153" t="s">
        <v>201</v>
      </c>
      <c r="C19" s="330" t="s">
        <v>206</v>
      </c>
      <c r="D19" s="154" t="s">
        <v>88</v>
      </c>
      <c r="E19" s="154" t="s">
        <v>92</v>
      </c>
      <c r="F19" s="154">
        <f>Результаты_Класс!R17</f>
        <v>15</v>
      </c>
      <c r="G19" s="53">
        <f>F19/'ОТВЕТЫ УЧАЩИХСЯ'!$E$7</f>
        <v>0.75</v>
      </c>
      <c r="H19" s="154">
        <f>Результаты_Класс!R18</f>
        <v>5</v>
      </c>
      <c r="I19" s="53">
        <f>H19/'ОТВЕТЫ УЧАЩИХСЯ'!$E$7</f>
        <v>0.25</v>
      </c>
      <c r="J19" s="154">
        <f>Результаты_Класс!R19</f>
        <v>0</v>
      </c>
      <c r="K19" s="170">
        <f>J19/'ОТВЕТЫ УЧАЩИХСЯ'!$E$7</f>
        <v>0</v>
      </c>
    </row>
    <row r="20" spans="1:11" ht="20.25" customHeight="1" x14ac:dyDescent="0.2">
      <c r="A20" s="283">
        <v>14</v>
      </c>
      <c r="B20" s="153" t="s">
        <v>202</v>
      </c>
      <c r="C20" s="330" t="s">
        <v>207</v>
      </c>
      <c r="D20" s="154" t="s">
        <v>88</v>
      </c>
      <c r="E20" s="154" t="s">
        <v>92</v>
      </c>
      <c r="F20" s="154">
        <f>Результаты_Класс!S17</f>
        <v>7</v>
      </c>
      <c r="G20" s="53">
        <f>F20/'ОТВЕТЫ УЧАЩИХСЯ'!$E$7</f>
        <v>0.35</v>
      </c>
      <c r="H20" s="154">
        <f>Результаты_Класс!S18</f>
        <v>13</v>
      </c>
      <c r="I20" s="53">
        <f>H20/'ОТВЕТЫ УЧАЩИХСЯ'!$E$7</f>
        <v>0.65</v>
      </c>
      <c r="J20" s="154">
        <f>Результаты_Класс!S19</f>
        <v>0</v>
      </c>
      <c r="K20" s="170">
        <f>J20/'ОТВЕТЫ УЧАЩИХСЯ'!$E$7</f>
        <v>0</v>
      </c>
    </row>
    <row r="21" spans="1:11" ht="20.25" customHeight="1" x14ac:dyDescent="0.2">
      <c r="A21" s="283">
        <v>15</v>
      </c>
      <c r="B21" s="153" t="s">
        <v>203</v>
      </c>
      <c r="C21" s="330" t="s">
        <v>207</v>
      </c>
      <c r="D21" s="154" t="s">
        <v>88</v>
      </c>
      <c r="E21" s="154" t="s">
        <v>92</v>
      </c>
      <c r="F21" s="154">
        <f>Результаты_Класс!T17</f>
        <v>14</v>
      </c>
      <c r="G21" s="53">
        <f>F21/'ОТВЕТЫ УЧАЩИХСЯ'!$E$7</f>
        <v>0.7</v>
      </c>
      <c r="H21" s="154">
        <f>Результаты_Класс!T18</f>
        <v>6</v>
      </c>
      <c r="I21" s="53">
        <f>H21/'ОТВЕТЫ УЧАЩИХСЯ'!$E$7</f>
        <v>0.3</v>
      </c>
      <c r="J21" s="154">
        <f>Результаты_Класс!T19</f>
        <v>0</v>
      </c>
      <c r="K21" s="170">
        <f>J21/'ОТВЕТЫ УЧАЩИХСЯ'!$E$7</f>
        <v>0</v>
      </c>
    </row>
    <row r="22" spans="1:11" ht="39.75" customHeight="1" x14ac:dyDescent="0.2">
      <c r="A22" s="283">
        <v>16</v>
      </c>
      <c r="B22" s="153" t="s">
        <v>204</v>
      </c>
      <c r="C22" s="330" t="s">
        <v>207</v>
      </c>
      <c r="D22" s="154" t="s">
        <v>88</v>
      </c>
      <c r="E22" s="154" t="s">
        <v>92</v>
      </c>
      <c r="F22" s="154">
        <f>Результаты_Класс!U17</f>
        <v>11</v>
      </c>
      <c r="G22" s="53">
        <f>F22/'ОТВЕТЫ УЧАЩИХСЯ'!$E$7</f>
        <v>0.55000000000000004</v>
      </c>
      <c r="H22" s="154">
        <f>Результаты_Класс!U18</f>
        <v>9</v>
      </c>
      <c r="I22" s="53">
        <f>H22/'ОТВЕТЫ УЧАЩИХСЯ'!$E$7</f>
        <v>0.45</v>
      </c>
      <c r="J22" s="154">
        <f>Результаты_Класс!U19</f>
        <v>0</v>
      </c>
      <c r="K22" s="170">
        <f>J22/'ОТВЕТЫ УЧАЩИХСЯ'!$E$7</f>
        <v>0</v>
      </c>
    </row>
    <row r="23" spans="1:11" ht="32.25" thickBot="1" x14ac:dyDescent="0.25">
      <c r="A23" s="320">
        <v>17</v>
      </c>
      <c r="B23" s="333" t="s">
        <v>205</v>
      </c>
      <c r="C23" s="331" t="s">
        <v>206</v>
      </c>
      <c r="D23" s="171" t="s">
        <v>88</v>
      </c>
      <c r="E23" s="171" t="s">
        <v>92</v>
      </c>
      <c r="F23" s="171">
        <f>Результаты_Класс!V17</f>
        <v>16</v>
      </c>
      <c r="G23" s="172">
        <f>F23/'ОТВЕТЫ УЧАЩИХСЯ'!$E$7</f>
        <v>0.8</v>
      </c>
      <c r="H23" s="171">
        <f>Результаты_Класс!V18</f>
        <v>3</v>
      </c>
      <c r="I23" s="172">
        <f>H23/'ОТВЕТЫ УЧАЩИХСЯ'!$E$7</f>
        <v>0.15</v>
      </c>
      <c r="J23" s="171">
        <f>Результаты_Класс!V19</f>
        <v>1</v>
      </c>
      <c r="K23" s="319">
        <f>J23/'ОТВЕТЫ УЧАЩИХСЯ'!$E$7</f>
        <v>0.05</v>
      </c>
    </row>
  </sheetData>
  <sheetProtection password="C62D" sheet="1" objects="1" scenarios="1" selectLockedCells="1" selectUnlockedCells="1"/>
  <customSheetViews>
    <customSheetView guid="{BFE542F4-8A0C-4C42-A5CA-C7B0ACF2717E}">
      <selection activeCell="AA6" sqref="AA6"/>
      <pageMargins left="0.23622047244094491" right="0.23622047244094491" top="0.74803149606299213" bottom="0.74803149606299213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13">
    <mergeCell ref="A2:K2"/>
    <mergeCell ref="A1:K1"/>
    <mergeCell ref="F5:G5"/>
    <mergeCell ref="H5:I5"/>
    <mergeCell ref="B3:F3"/>
    <mergeCell ref="J5:K5"/>
    <mergeCell ref="G3:H3"/>
    <mergeCell ref="A4:K4"/>
    <mergeCell ref="C5:C6"/>
    <mergeCell ref="A5:A6"/>
    <mergeCell ref="B5:B6"/>
    <mergeCell ref="E5:E6"/>
    <mergeCell ref="D5:D6"/>
  </mergeCell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ignoredErrors>
    <ignoredError sqref="H7:H8" formula="1"/>
    <ignoredError sqref="C13 C15 C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"/>
  <sheetViews>
    <sheetView view="pageLayout" workbookViewId="0">
      <selection activeCell="G30" sqref="G30"/>
    </sheetView>
  </sheetViews>
  <sheetFormatPr defaultColWidth="58.5703125" defaultRowHeight="12.75" x14ac:dyDescent="0.2"/>
  <cols>
    <col min="1" max="1" width="8.85546875" customWidth="1"/>
    <col min="2" max="2" width="22.5703125" customWidth="1"/>
    <col min="3" max="3" width="36.42578125" customWidth="1"/>
    <col min="4" max="4" width="29.5703125" customWidth="1"/>
    <col min="5" max="5" width="32" customWidth="1"/>
    <col min="6" max="6" width="6.5703125" customWidth="1"/>
    <col min="7" max="7" width="8.42578125" customWidth="1"/>
    <col min="8" max="111" width="9.140625" customWidth="1"/>
    <col min="112" max="112" width="5.5703125" customWidth="1"/>
  </cols>
  <sheetData>
    <row r="1" spans="1:7" s="52" customFormat="1" ht="17.25" customHeight="1" x14ac:dyDescent="0.25">
      <c r="A1" s="510" t="s">
        <v>237</v>
      </c>
      <c r="B1" s="510"/>
      <c r="C1" s="510"/>
      <c r="D1" s="510"/>
      <c r="E1" s="510"/>
      <c r="F1" s="510"/>
      <c r="G1" s="510"/>
    </row>
    <row r="2" spans="1:7" s="52" customFormat="1" ht="27" customHeight="1" x14ac:dyDescent="0.25">
      <c r="A2" s="54" t="s">
        <v>89</v>
      </c>
      <c r="B2" s="498" t="str">
        <f>'СПИСОК КЛАССА'!E3</f>
        <v>МУНИЦИПАЛЬНОЕ ОБЩЕОБРАЗОВАТЕЛЬНОЕ УЧРЕЖДЕНИЕ СРЕДНЯЯ ОБЩЕОБРАЗОВАТЕЛЬНАЯ ШКОЛА № 27</v>
      </c>
      <c r="C2" s="498"/>
      <c r="D2" s="498"/>
      <c r="E2" s="131" t="s">
        <v>90</v>
      </c>
      <c r="F2" s="509" t="str">
        <f>'СПИСОК КЛАССА'!J1</f>
        <v>1002</v>
      </c>
      <c r="G2" s="509"/>
    </row>
    <row r="3" spans="1:7" s="52" customFormat="1" ht="2.25" customHeight="1" x14ac:dyDescent="0.25">
      <c r="A3" s="507"/>
      <c r="B3" s="507"/>
      <c r="C3" s="507"/>
      <c r="D3" s="507"/>
      <c r="E3" s="507"/>
      <c r="F3" s="507"/>
      <c r="G3" s="507"/>
    </row>
    <row r="4" spans="1:7" ht="52.5" customHeight="1" x14ac:dyDescent="0.2">
      <c r="A4" s="116"/>
      <c r="B4" s="117"/>
      <c r="C4" s="118" t="s">
        <v>153</v>
      </c>
      <c r="D4" s="508" t="s">
        <v>154</v>
      </c>
      <c r="E4" s="508"/>
    </row>
    <row r="5" spans="1:7" ht="78" customHeight="1" x14ac:dyDescent="0.2">
      <c r="A5" s="119"/>
      <c r="B5" s="118" t="s">
        <v>93</v>
      </c>
      <c r="C5" s="118" t="s">
        <v>156</v>
      </c>
      <c r="D5" s="118" t="s">
        <v>155</v>
      </c>
      <c r="E5" s="118" t="s">
        <v>179</v>
      </c>
    </row>
    <row r="6" spans="1:7" ht="18" customHeight="1" x14ac:dyDescent="0.2">
      <c r="A6" s="113" t="s">
        <v>94</v>
      </c>
      <c r="B6" s="176" t="e">
        <f>Результаты_Класс!X19*100</f>
        <v>#REF!</v>
      </c>
      <c r="C6" s="177">
        <f>Результаты_Класс!AC19/'ОТВЕТЫ УЧАЩИХСЯ'!E7*100</f>
        <v>15</v>
      </c>
      <c r="D6" s="177">
        <f>Результаты_Класс!AC18/'ОТВЕТЫ УЧАЩИХСЯ'!E7*100</f>
        <v>30</v>
      </c>
      <c r="E6" s="177">
        <f>COUNTIF(Результаты_Класс!Y20:Y59,"&gt;=8")/'ОТВЕТЫ УЧАЩИХСЯ'!E7*100</f>
        <v>75</v>
      </c>
      <c r="G6" s="115"/>
    </row>
    <row r="7" spans="1:7" x14ac:dyDescent="0.2">
      <c r="B7" s="130"/>
    </row>
  </sheetData>
  <sheetProtection password="C62D" sheet="1" objects="1" scenarios="1" selectLockedCells="1" selectUnlockedCells="1"/>
  <customSheetViews>
    <customSheetView guid="{BFE542F4-8A0C-4C42-A5CA-C7B0ACF2717E}">
      <selection activeCell="AA6" sqref="AA6"/>
      <pageMargins left="0.11811023622047245" right="0.11811023622047245" top="0.60416666666666663" bottom="0.19685039370078741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5">
    <mergeCell ref="A3:G3"/>
    <mergeCell ref="D4:E4"/>
    <mergeCell ref="F2:G2"/>
    <mergeCell ref="B2:D2"/>
    <mergeCell ref="A1:G1"/>
  </mergeCells>
  <pageMargins left="0.11811023622047245" right="0.11811023622047245" top="0.60416666666666663" bottom="0.19685039370078741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view="pageLayout" topLeftCell="A4" workbookViewId="0">
      <selection activeCell="K14" sqref="K14"/>
    </sheetView>
  </sheetViews>
  <sheetFormatPr defaultRowHeight="12.75" x14ac:dyDescent="0.2"/>
  <cols>
    <col min="2" max="2" width="12.28515625" customWidth="1"/>
    <col min="3" max="10" width="12.42578125" customWidth="1"/>
  </cols>
  <sheetData>
    <row r="1" spans="1:13" ht="6" customHeight="1" x14ac:dyDescent="0.2"/>
    <row r="2" spans="1:13" ht="21" customHeight="1" x14ac:dyDescent="0.25">
      <c r="A2" s="510" t="s">
        <v>180</v>
      </c>
      <c r="B2" s="510"/>
      <c r="C2" s="510"/>
      <c r="D2" s="510"/>
      <c r="E2" s="510"/>
      <c r="F2" s="510"/>
      <c r="G2" s="510"/>
      <c r="H2" s="510"/>
      <c r="I2" s="510"/>
      <c r="J2" s="510"/>
      <c r="K2" s="111"/>
      <c r="L2" s="111"/>
      <c r="M2" s="111"/>
    </row>
    <row r="3" spans="1:13" ht="32.25" customHeight="1" x14ac:dyDescent="0.2">
      <c r="A3" s="120" t="s">
        <v>89</v>
      </c>
      <c r="B3" s="498" t="str">
        <f>'СПИСОК КЛАССА'!E3</f>
        <v>МУНИЦИПАЛЬНОЕ ОБЩЕОБРАЗОВАТЕЛЬНОЕ УЧРЕЖДЕНИЕ СРЕДНЯЯ ОБЩЕОБРАЗОВАТЕЛЬНАЯ ШКОЛА № 27</v>
      </c>
      <c r="C3" s="498"/>
      <c r="D3" s="498"/>
      <c r="E3" s="498"/>
      <c r="F3" s="498"/>
      <c r="H3" s="112" t="s">
        <v>90</v>
      </c>
      <c r="I3" s="104" t="str">
        <f>'СПИСОК КЛАССА'!J1</f>
        <v>1002</v>
      </c>
      <c r="J3" s="112"/>
      <c r="L3" s="52"/>
      <c r="M3" s="52"/>
    </row>
    <row r="4" spans="1:13" ht="7.5" customHeight="1" x14ac:dyDescent="0.2">
      <c r="A4" s="120"/>
      <c r="B4" s="175"/>
      <c r="C4" s="183"/>
      <c r="D4" s="183"/>
      <c r="E4" s="183"/>
      <c r="F4" s="183"/>
      <c r="G4" s="112"/>
      <c r="H4" s="112"/>
      <c r="I4" s="174"/>
      <c r="J4" s="112"/>
      <c r="L4" s="52"/>
      <c r="M4" s="52"/>
    </row>
    <row r="5" spans="1:13" ht="29.25" customHeight="1" x14ac:dyDescent="0.2">
      <c r="B5" s="513" t="s">
        <v>115</v>
      </c>
      <c r="C5" s="508" t="s">
        <v>120</v>
      </c>
      <c r="D5" s="508"/>
      <c r="E5" s="508"/>
      <c r="F5" s="508"/>
      <c r="G5" s="508"/>
      <c r="H5" s="508"/>
      <c r="I5" s="508"/>
      <c r="J5" s="508"/>
      <c r="K5" s="110"/>
      <c r="L5" s="110"/>
      <c r="M5" s="110"/>
    </row>
    <row r="6" spans="1:13" ht="23.25" customHeight="1" x14ac:dyDescent="0.2">
      <c r="B6" s="514"/>
      <c r="C6" s="511" t="s">
        <v>119</v>
      </c>
      <c r="D6" s="512"/>
      <c r="E6" s="511" t="s">
        <v>116</v>
      </c>
      <c r="F6" s="512"/>
      <c r="G6" s="511" t="s">
        <v>117</v>
      </c>
      <c r="H6" s="512"/>
      <c r="I6" s="508" t="s">
        <v>118</v>
      </c>
      <c r="J6" s="508"/>
    </row>
    <row r="7" spans="1:13" ht="23.25" customHeight="1" x14ac:dyDescent="0.2">
      <c r="B7" s="515"/>
      <c r="C7" s="160" t="s">
        <v>157</v>
      </c>
      <c r="D7" s="160" t="s">
        <v>158</v>
      </c>
      <c r="E7" s="160" t="s">
        <v>157</v>
      </c>
      <c r="F7" s="160" t="s">
        <v>158</v>
      </c>
      <c r="G7" s="160" t="s">
        <v>157</v>
      </c>
      <c r="H7" s="160" t="s">
        <v>158</v>
      </c>
      <c r="I7" s="160" t="s">
        <v>157</v>
      </c>
      <c r="J7" s="160" t="s">
        <v>158</v>
      </c>
    </row>
    <row r="8" spans="1:13" ht="22.5" customHeight="1" x14ac:dyDescent="0.2">
      <c r="B8" s="113">
        <f>'ОТВЕТЫ УЧАЩИХСЯ'!E7</f>
        <v>20</v>
      </c>
      <c r="C8" s="178">
        <f>Результаты_Класс!AC19</f>
        <v>3</v>
      </c>
      <c r="D8" s="114">
        <f>C8/$B$8</f>
        <v>0.15</v>
      </c>
      <c r="E8" s="178">
        <f>Результаты_Класс!AC18</f>
        <v>6</v>
      </c>
      <c r="F8" s="114">
        <f>E8/$B$8</f>
        <v>0.3</v>
      </c>
      <c r="G8" s="178">
        <f>Результаты_Класс!AC17</f>
        <v>9</v>
      </c>
      <c r="H8" s="114">
        <f>G8/$B$8</f>
        <v>0.45</v>
      </c>
      <c r="I8" s="179">
        <f>Результаты_Класс!AC16</f>
        <v>2</v>
      </c>
      <c r="J8" s="114">
        <f>I8/$B$8</f>
        <v>0.1</v>
      </c>
      <c r="K8" s="115"/>
    </row>
    <row r="9" spans="1:13" x14ac:dyDescent="0.2">
      <c r="B9" s="180"/>
      <c r="C9" s="180"/>
      <c r="D9" s="180" t="s">
        <v>119</v>
      </c>
      <c r="E9" s="180"/>
      <c r="F9" s="180" t="s">
        <v>116</v>
      </c>
      <c r="G9" s="180"/>
      <c r="H9" s="180" t="s">
        <v>117</v>
      </c>
      <c r="I9" s="180"/>
      <c r="J9" s="180" t="s">
        <v>118</v>
      </c>
    </row>
    <row r="17" spans="12:12" x14ac:dyDescent="0.2">
      <c r="L17" s="57"/>
    </row>
    <row r="18" spans="12:12" x14ac:dyDescent="0.2">
      <c r="L18" s="57"/>
    </row>
    <row r="19" spans="12:12" x14ac:dyDescent="0.2">
      <c r="L19" s="57"/>
    </row>
    <row r="20" spans="12:12" x14ac:dyDescent="0.2">
      <c r="L20" s="57"/>
    </row>
    <row r="21" spans="12:12" x14ac:dyDescent="0.2">
      <c r="L21" s="57"/>
    </row>
    <row r="22" spans="12:12" x14ac:dyDescent="0.2">
      <c r="L22" s="57"/>
    </row>
    <row r="23" spans="12:12" x14ac:dyDescent="0.2">
      <c r="L23" s="57"/>
    </row>
    <row r="24" spans="12:12" x14ac:dyDescent="0.2">
      <c r="L24" s="57"/>
    </row>
    <row r="25" spans="12:12" x14ac:dyDescent="0.2">
      <c r="L25" s="57"/>
    </row>
    <row r="26" spans="12:12" x14ac:dyDescent="0.2">
      <c r="L26" s="57"/>
    </row>
    <row r="27" spans="12:12" x14ac:dyDescent="0.2">
      <c r="L27" s="57"/>
    </row>
    <row r="28" spans="12:12" x14ac:dyDescent="0.2">
      <c r="L28" s="57"/>
    </row>
    <row r="29" spans="12:12" x14ac:dyDescent="0.2">
      <c r="L29" s="57"/>
    </row>
    <row r="30" spans="12:12" x14ac:dyDescent="0.2">
      <c r="L30" s="57"/>
    </row>
    <row r="31" spans="12:12" x14ac:dyDescent="0.2">
      <c r="L31" s="57"/>
    </row>
    <row r="32" spans="12:12" x14ac:dyDescent="0.2">
      <c r="L32" s="57"/>
    </row>
    <row r="33" spans="12:12" x14ac:dyDescent="0.2">
      <c r="L33" s="57"/>
    </row>
    <row r="34" spans="12:12" x14ac:dyDescent="0.2">
      <c r="L34" s="57"/>
    </row>
    <row r="35" spans="12:12" x14ac:dyDescent="0.2">
      <c r="L35" s="57"/>
    </row>
    <row r="36" spans="12:12" x14ac:dyDescent="0.2">
      <c r="L36" s="57"/>
    </row>
    <row r="37" spans="12:12" x14ac:dyDescent="0.2">
      <c r="L37" s="57"/>
    </row>
    <row r="38" spans="12:12" x14ac:dyDescent="0.2">
      <c r="L38" s="57"/>
    </row>
    <row r="39" spans="12:12" x14ac:dyDescent="0.2">
      <c r="L39" s="57"/>
    </row>
    <row r="40" spans="12:12" x14ac:dyDescent="0.2">
      <c r="L40" s="57"/>
    </row>
    <row r="41" spans="12:12" x14ac:dyDescent="0.2">
      <c r="L41" s="57"/>
    </row>
    <row r="42" spans="12:12" x14ac:dyDescent="0.2">
      <c r="L42" s="57"/>
    </row>
  </sheetData>
  <sheetProtection password="C62D" sheet="1" objects="1" scenarios="1" selectLockedCells="1" selectUnlockedCells="1"/>
  <customSheetViews>
    <customSheetView guid="{BFE542F4-8A0C-4C42-A5CA-C7B0ACF2717E}">
      <selection activeCell="AA6" sqref="AA6"/>
      <pageMargins left="0.7" right="0.7" top="0.75" bottom="0.75" header="0.3" footer="0.3"/>
      <pageSetup paperSize="9" orientation="portrait" verticalDpi="0" r:id="rId1"/>
    </customSheetView>
  </customSheetViews>
  <mergeCells count="8">
    <mergeCell ref="A2:J2"/>
    <mergeCell ref="B3:F3"/>
    <mergeCell ref="C6:D6"/>
    <mergeCell ref="B5:B7"/>
    <mergeCell ref="E6:F6"/>
    <mergeCell ref="G6:H6"/>
    <mergeCell ref="I6:J6"/>
    <mergeCell ref="C5:J5"/>
  </mergeCells>
  <pageMargins left="0.7" right="0.7" top="0.75" bottom="0.75" header="0.3" footer="0.3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1"/>
  <sheetViews>
    <sheetView view="pageLayout" topLeftCell="A7" workbookViewId="0">
      <selection activeCell="S2" sqref="S2"/>
    </sheetView>
  </sheetViews>
  <sheetFormatPr defaultColWidth="58.5703125" defaultRowHeight="12.75" x14ac:dyDescent="0.2"/>
  <cols>
    <col min="1" max="1" width="6" style="52" customWidth="1"/>
    <col min="2" max="2" width="11.28515625" style="52" customWidth="1"/>
    <col min="3" max="19" width="7.42578125" style="52" customWidth="1"/>
    <col min="20" max="241" width="9.140625" style="52" customWidth="1"/>
    <col min="242" max="242" width="5.5703125" style="52" customWidth="1"/>
    <col min="243" max="16384" width="58.5703125" style="52"/>
  </cols>
  <sheetData>
    <row r="1" spans="1:19" ht="15.75" customHeight="1" x14ac:dyDescent="0.25">
      <c r="A1" s="517" t="s">
        <v>238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</row>
    <row r="2" spans="1:19" ht="27.75" customHeight="1" x14ac:dyDescent="0.2">
      <c r="A2" s="103" t="s">
        <v>89</v>
      </c>
      <c r="B2" s="524" t="str">
        <f>'СПИСОК КЛАССА'!E3</f>
        <v>МУНИЦИПАЛЬНОЕ ОБЩЕОБРАЗОВАТЕЛЬНОЕ УЧРЕЖДЕНИЕ СРЕДНЯЯ ОБЩЕОБРАЗОВАТЕЛЬНАЯ ШКОЛА № 27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P2" s="518" t="s">
        <v>90</v>
      </c>
      <c r="Q2" s="518"/>
      <c r="R2" s="386" t="str">
        <f>'СПИСОК КЛАССА'!J1</f>
        <v>1002</v>
      </c>
    </row>
    <row r="3" spans="1:19" ht="4.5" customHeight="1" x14ac:dyDescent="0.2">
      <c r="A3" s="103"/>
      <c r="B3" s="201"/>
      <c r="C3" s="201"/>
      <c r="D3" s="201"/>
      <c r="E3" s="201"/>
      <c r="F3" s="201"/>
      <c r="P3" s="202"/>
      <c r="Q3" s="202"/>
      <c r="R3" s="204"/>
    </row>
    <row r="4" spans="1:19" ht="21.75" customHeight="1" x14ac:dyDescent="0.2">
      <c r="A4" s="519" t="s">
        <v>86</v>
      </c>
      <c r="B4" s="519"/>
      <c r="C4" s="334">
        <v>1</v>
      </c>
      <c r="D4" s="334">
        <v>2</v>
      </c>
      <c r="E4" s="334">
        <v>3</v>
      </c>
      <c r="F4" s="334">
        <v>4</v>
      </c>
      <c r="G4" s="334">
        <v>5</v>
      </c>
      <c r="H4" s="334">
        <v>6</v>
      </c>
      <c r="I4" s="334">
        <v>7</v>
      </c>
      <c r="J4" s="334">
        <v>8</v>
      </c>
      <c r="K4" s="334">
        <v>9</v>
      </c>
      <c r="L4" s="334">
        <v>10</v>
      </c>
      <c r="M4" s="334">
        <v>11</v>
      </c>
      <c r="N4" s="334">
        <v>12</v>
      </c>
      <c r="O4" s="334">
        <v>13</v>
      </c>
      <c r="P4" s="334">
        <v>14</v>
      </c>
      <c r="Q4" s="334">
        <v>15</v>
      </c>
      <c r="R4" s="334">
        <v>16</v>
      </c>
      <c r="S4" s="334">
        <v>17</v>
      </c>
    </row>
    <row r="5" spans="1:19" ht="33" customHeight="1" x14ac:dyDescent="0.2">
      <c r="A5" s="520" t="s">
        <v>80</v>
      </c>
      <c r="B5" s="520"/>
      <c r="C5" s="203" t="s">
        <v>85</v>
      </c>
      <c r="D5" s="203" t="s">
        <v>85</v>
      </c>
      <c r="E5" s="203" t="s">
        <v>85</v>
      </c>
      <c r="F5" s="203" t="s">
        <v>85</v>
      </c>
      <c r="G5" s="203" t="s">
        <v>85</v>
      </c>
      <c r="H5" s="203" t="s">
        <v>85</v>
      </c>
      <c r="I5" s="203" t="s">
        <v>85</v>
      </c>
      <c r="J5" s="203" t="s">
        <v>85</v>
      </c>
      <c r="K5" s="203" t="s">
        <v>85</v>
      </c>
      <c r="L5" s="203" t="s">
        <v>85</v>
      </c>
      <c r="M5" s="203" t="s">
        <v>85</v>
      </c>
      <c r="N5" s="203" t="s">
        <v>85</v>
      </c>
      <c r="O5" s="203" t="s">
        <v>85</v>
      </c>
      <c r="P5" s="203" t="s">
        <v>85</v>
      </c>
      <c r="Q5" s="203" t="s">
        <v>85</v>
      </c>
      <c r="R5" s="203" t="s">
        <v>85</v>
      </c>
      <c r="S5" s="203" t="s">
        <v>85</v>
      </c>
    </row>
    <row r="6" spans="1:19" ht="28.5" customHeight="1" x14ac:dyDescent="0.2">
      <c r="A6" s="520" t="s">
        <v>167</v>
      </c>
      <c r="B6" s="520"/>
      <c r="C6" s="521" t="s">
        <v>168</v>
      </c>
      <c r="D6" s="522"/>
      <c r="E6" s="522"/>
      <c r="F6" s="522"/>
      <c r="G6" s="522"/>
      <c r="H6" s="522"/>
      <c r="I6" s="522"/>
      <c r="J6" s="522"/>
      <c r="K6" s="284" t="s">
        <v>169</v>
      </c>
      <c r="L6" s="523" t="s">
        <v>168</v>
      </c>
      <c r="M6" s="523"/>
      <c r="N6" s="523" t="s">
        <v>169</v>
      </c>
      <c r="O6" s="523"/>
      <c r="P6" s="523"/>
      <c r="Q6" s="523"/>
      <c r="R6" s="523"/>
      <c r="S6" s="523"/>
    </row>
    <row r="7" spans="1:19" ht="54" customHeight="1" x14ac:dyDescent="0.2">
      <c r="A7" s="516" t="s">
        <v>170</v>
      </c>
      <c r="B7" s="516"/>
      <c r="C7" s="321">
        <f>План!G7</f>
        <v>0.9</v>
      </c>
      <c r="D7" s="321">
        <f>План!G8</f>
        <v>0.9</v>
      </c>
      <c r="E7" s="321">
        <f>План!G9</f>
        <v>0.9</v>
      </c>
      <c r="F7" s="321">
        <f>План!G10</f>
        <v>0.95</v>
      </c>
      <c r="G7" s="321">
        <f>План!G11</f>
        <v>0.9</v>
      </c>
      <c r="H7" s="321">
        <f>План!G12</f>
        <v>0.75</v>
      </c>
      <c r="I7" s="321">
        <f>План!G13</f>
        <v>0.9</v>
      </c>
      <c r="J7" s="321">
        <f>План!G14</f>
        <v>0.75</v>
      </c>
      <c r="K7" s="321">
        <f>План!G15</f>
        <v>0.7</v>
      </c>
      <c r="L7" s="321">
        <f>План!G16</f>
        <v>0.95</v>
      </c>
      <c r="M7" s="321">
        <f>План!G17</f>
        <v>0.75</v>
      </c>
      <c r="N7" s="321">
        <f>План!G18</f>
        <v>0.65</v>
      </c>
      <c r="O7" s="321">
        <f>План!G19</f>
        <v>0.75</v>
      </c>
      <c r="P7" s="321">
        <f>План!G20</f>
        <v>0.35</v>
      </c>
      <c r="Q7" s="321">
        <f>План!G21</f>
        <v>0.7</v>
      </c>
      <c r="R7" s="321">
        <f>План!G22</f>
        <v>0.55000000000000004</v>
      </c>
      <c r="S7" s="321">
        <f>План!G23</f>
        <v>0.8</v>
      </c>
    </row>
    <row r="8" spans="1:19" ht="18.75" customHeight="1" x14ac:dyDescent="0.2">
      <c r="C8" s="206">
        <v>0.3</v>
      </c>
      <c r="D8" s="206">
        <v>0.3</v>
      </c>
      <c r="E8" s="206">
        <v>0.3</v>
      </c>
      <c r="F8" s="206">
        <v>0.3</v>
      </c>
      <c r="G8" s="206">
        <v>0.3</v>
      </c>
      <c r="H8" s="206">
        <v>0.3</v>
      </c>
      <c r="I8" s="206">
        <v>0.3</v>
      </c>
      <c r="J8" s="206">
        <v>0.3</v>
      </c>
      <c r="K8" s="206">
        <v>0.2</v>
      </c>
      <c r="L8" s="206">
        <v>0.3</v>
      </c>
      <c r="M8" s="206">
        <v>0.3</v>
      </c>
      <c r="N8" s="206">
        <v>0.2</v>
      </c>
      <c r="O8" s="206">
        <v>0.2</v>
      </c>
      <c r="P8" s="206">
        <v>0.2</v>
      </c>
      <c r="Q8" s="206">
        <v>0.2</v>
      </c>
      <c r="R8" s="206">
        <v>0.2</v>
      </c>
      <c r="S8" s="206">
        <v>0.2</v>
      </c>
    </row>
    <row r="9" spans="1:19" ht="51" customHeight="1" x14ac:dyDescent="0.2">
      <c r="C9" s="206">
        <v>0.6</v>
      </c>
      <c r="D9" s="206">
        <v>0.6</v>
      </c>
      <c r="E9" s="206">
        <v>0.6</v>
      </c>
      <c r="F9" s="206">
        <v>0.6</v>
      </c>
      <c r="G9" s="206">
        <v>0.6</v>
      </c>
      <c r="H9" s="206">
        <v>0.6</v>
      </c>
      <c r="I9" s="206">
        <v>0.6</v>
      </c>
      <c r="J9" s="206">
        <v>0.6</v>
      </c>
      <c r="K9" s="206">
        <v>0.4</v>
      </c>
      <c r="L9" s="206">
        <v>0.6</v>
      </c>
      <c r="M9" s="206">
        <v>0.6</v>
      </c>
      <c r="N9" s="206">
        <v>0.4</v>
      </c>
      <c r="O9" s="206">
        <v>0.4</v>
      </c>
      <c r="P9" s="206">
        <v>0.4</v>
      </c>
      <c r="Q9" s="206">
        <v>0.4</v>
      </c>
      <c r="R9" s="206">
        <v>0.4</v>
      </c>
      <c r="S9" s="206">
        <v>0.4</v>
      </c>
    </row>
    <row r="10" spans="1:19" ht="67.5" customHeight="1" x14ac:dyDescent="0.2"/>
    <row r="11" spans="1:19" ht="33.75" customHeight="1" x14ac:dyDescent="0.2"/>
    <row r="12" spans="1:19" ht="25.5" customHeight="1" x14ac:dyDescent="0.2"/>
    <row r="13" spans="1:19" ht="19.5" customHeight="1" x14ac:dyDescent="0.2"/>
    <row r="14" spans="1:19" ht="19.5" customHeight="1" x14ac:dyDescent="0.2"/>
    <row r="15" spans="1:19" ht="19.5" customHeight="1" x14ac:dyDescent="0.2"/>
    <row r="16" spans="1:19" ht="19.5" customHeight="1" x14ac:dyDescent="0.2"/>
    <row r="17" ht="19.5" customHeight="1" x14ac:dyDescent="0.2"/>
    <row r="18" ht="19.5" customHeight="1" x14ac:dyDescent="0.2"/>
    <row r="19" ht="36" customHeight="1" x14ac:dyDescent="0.2"/>
    <row r="20" ht="30.75" customHeight="1" x14ac:dyDescent="0.2"/>
    <row r="21" ht="35.25" customHeight="1" x14ac:dyDescent="0.2"/>
    <row r="22" ht="26.25" customHeight="1" x14ac:dyDescent="0.2"/>
    <row r="23" ht="24" customHeight="1" x14ac:dyDescent="0.2"/>
    <row r="24" ht="20.25" customHeight="1" x14ac:dyDescent="0.2"/>
    <row r="25" ht="20.25" customHeight="1" x14ac:dyDescent="0.2"/>
    <row r="26" ht="20.25" customHeight="1" x14ac:dyDescent="0.2"/>
    <row r="27" ht="20.25" customHeight="1" x14ac:dyDescent="0.2"/>
    <row r="28" ht="21" customHeight="1" x14ac:dyDescent="0.2"/>
    <row r="29" ht="19.5" customHeight="1" x14ac:dyDescent="0.2"/>
    <row r="30" ht="19.5" customHeight="1" x14ac:dyDescent="0.2"/>
    <row r="31" ht="20.25" customHeight="1" x14ac:dyDescent="0.2"/>
  </sheetData>
  <sheetProtection password="C62D" sheet="1" objects="1" scenarios="1" selectLockedCells="1" selectUnlockedCells="1"/>
  <mergeCells count="10">
    <mergeCell ref="A7:B7"/>
    <mergeCell ref="A1:S1"/>
    <mergeCell ref="P2:Q2"/>
    <mergeCell ref="A4:B4"/>
    <mergeCell ref="A5:B5"/>
    <mergeCell ref="A6:B6"/>
    <mergeCell ref="C6:J6"/>
    <mergeCell ref="L6:M6"/>
    <mergeCell ref="N6:S6"/>
    <mergeCell ref="B2:N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СПИСОК КЛАССА</vt:lpstr>
      <vt:lpstr>ПРОТОКОЛ</vt:lpstr>
      <vt:lpstr>АНКЕТА УЧИТЕЛЯ</vt:lpstr>
      <vt:lpstr>ОТВЕТЫ УЧАЩИХСЯ</vt:lpstr>
      <vt:lpstr>Результаты_Класс</vt:lpstr>
      <vt:lpstr>План</vt:lpstr>
      <vt:lpstr>Общ</vt:lpstr>
      <vt:lpstr>Уровни</vt:lpstr>
      <vt:lpstr>Коридор</vt:lpstr>
      <vt:lpstr>Базовый_Уч</vt:lpstr>
      <vt:lpstr>Задания_Б</vt:lpstr>
      <vt:lpstr>Задания_П</vt:lpstr>
      <vt:lpstr>Умения</vt:lpstr>
      <vt:lpstr>Лист1</vt:lpstr>
      <vt:lpstr>План!Заголовки_для_печати</vt:lpstr>
      <vt:lpstr>'ОТВЕТЫ УЧАЩИХСЯ'!Область_печати</vt:lpstr>
      <vt:lpstr>Результаты_Класс!Область_печати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Пользователь</cp:lastModifiedBy>
  <cp:lastPrinted>2013-09-27T09:34:36Z</cp:lastPrinted>
  <dcterms:created xsi:type="dcterms:W3CDTF">2007-09-13T11:07:26Z</dcterms:created>
  <dcterms:modified xsi:type="dcterms:W3CDTF">2013-10-14T01:02:02Z</dcterms:modified>
</cp:coreProperties>
</file>