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10755" yWindow="585" windowWidth="10800" windowHeight="9300" tabRatio="810" firstSheet="7" activeTab="12"/>
  </bookViews>
  <sheets>
    <sheet name="СПИСОК КЛАССА" sheetId="1" state="hidden" r:id="rId1"/>
    <sheet name="ПРОТОКОЛ" sheetId="6" state="hidden" r:id="rId2"/>
    <sheet name="Анкета учителя" sheetId="7" state="hidden" r:id="rId3"/>
    <sheet name="Ответы учащихся" sheetId="2" state="hidden" r:id="rId4"/>
    <sheet name="Результаты_Класс" sheetId="3" state="hidden" r:id="rId5"/>
    <sheet name="План" sheetId="9" state="hidden" r:id="rId6"/>
    <sheet name="Коридор" sheetId="25" state="hidden" r:id="rId7"/>
    <sheet name="Д-класс" sheetId="17" r:id="rId8"/>
    <sheet name="Уровни" sheetId="18" r:id="rId9"/>
    <sheet name="Базовый_Уч" sheetId="22" state="hidden" r:id="rId10"/>
    <sheet name="Базовый_З" sheetId="26" r:id="rId11"/>
    <sheet name="Пов_З" sheetId="19" r:id="rId12"/>
    <sheet name="КИМ" sheetId="20" r:id="rId13"/>
  </sheets>
  <definedNames>
    <definedName name="Z_BFE542F4_8A0C_4C42_A5CA_C7B0ACF2717E_.wvu.Cols" localSheetId="3" hidden="1">'Ответы учащихся'!$A:$B,'Ответы учащихся'!#REF!,'Ответы учащихся'!#REF!</definedName>
    <definedName name="Z_BFE542F4_8A0C_4C42_A5CA_C7B0ACF2717E_.wvu.Cols" localSheetId="4" hidden="1">Результаты_Класс!$A:$B,Результаты_Класс!$E:$E</definedName>
    <definedName name="Z_BFE542F4_8A0C_4C42_A5CA_C7B0ACF2717E_.wvu.Cols" localSheetId="0" hidden="1">'СПИСОК КЛАССА'!$K:$L,'СПИСОК КЛАССА'!$N:$N</definedName>
    <definedName name="Z_BFE542F4_8A0C_4C42_A5CA_C7B0ACF2717E_.wvu.PrintArea" localSheetId="3" hidden="1">'Ответы учащихся'!$A$1:$W$59</definedName>
    <definedName name="Z_BFE542F4_8A0C_4C42_A5CA_C7B0ACF2717E_.wvu.PrintArea" localSheetId="4" hidden="1">Результаты_Класс!$A$1:$AI$59</definedName>
    <definedName name="Z_BFE542F4_8A0C_4C42_A5CA_C7B0ACF2717E_.wvu.PrintTitles" localSheetId="6" hidden="1">Коридор!$5:$6</definedName>
    <definedName name="Z_BFE542F4_8A0C_4C42_A5CA_C7B0ACF2717E_.wvu.PrintTitles" localSheetId="5" hidden="1">План!$4:$5</definedName>
    <definedName name="Z_BFE542F4_8A0C_4C42_A5CA_C7B0ACF2717E_.wvu.Rows" localSheetId="2" hidden="1">'Анкета учителя'!$52:$65</definedName>
    <definedName name="Z_BFE542F4_8A0C_4C42_A5CA_C7B0ACF2717E_.wvu.Rows" localSheetId="3" hidden="1">'Ответы учащихся'!#REF!</definedName>
    <definedName name="Z_BFE542F4_8A0C_4C42_A5CA_C7B0ACF2717E_.wvu.Rows" localSheetId="1" hidden="1">ПРОТОКОЛ!$60:$68</definedName>
    <definedName name="Z_BFE542F4_8A0C_4C42_A5CA_C7B0ACF2717E_.wvu.Rows" localSheetId="4" hidden="1">Результаты_Класс!$16:$19</definedName>
    <definedName name="Z_BFE542F4_8A0C_4C42_A5CA_C7B0ACF2717E_.wvu.Rows" localSheetId="0" hidden="1">'СПИСОК КЛАССА'!$6:$6</definedName>
    <definedName name="_xlnm.Print_Titles" localSheetId="5">План!$4:$5</definedName>
    <definedName name="_xlnm.Print_Area" localSheetId="3">'Ответы учащихся'!$A$1:$W$59</definedName>
    <definedName name="_xlnm.Print_Area" localSheetId="4">Результаты_Класс!$A$1:$AI$59</definedName>
  </definedNames>
  <calcPr calcId="125725"/>
  <customWorkbookViews>
    <customWorkbookView name="РЦОКО - Личное представление" guid="{BFE542F4-8A0C-4C42-A5CA-C7B0ACF2717E}" mergeInterval="0" personalView="1" maximized="1" windowWidth="1676" windowHeight="811" tabRatio="810" activeSheetId="8"/>
  </customWorkbookViews>
</workbook>
</file>

<file path=xl/calcChain.xml><?xml version="1.0" encoding="utf-8"?>
<calcChain xmlns="http://schemas.openxmlformats.org/spreadsheetml/2006/main">
  <c r="Q2" i="25"/>
  <c r="S24" i="1" l="1"/>
  <c r="S25"/>
  <c r="S26"/>
  <c r="S27"/>
  <c r="S28"/>
  <c r="S29"/>
  <c r="S30"/>
  <c r="S31"/>
  <c r="S32"/>
  <c r="S33"/>
  <c r="S34"/>
  <c r="S35"/>
  <c r="AL8" i="3" l="1"/>
  <c r="AL7" l="1"/>
  <c r="AL6"/>
  <c r="S59" i="1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23"/>
  <c r="S22"/>
  <c r="S21"/>
  <c r="S20"/>
  <c r="F6" i="3"/>
  <c r="E7" i="2"/>
  <c r="E6"/>
  <c r="C20" i="3"/>
  <c r="E20" s="1"/>
  <c r="C2" i="25"/>
  <c r="A3" i="20"/>
  <c r="B4"/>
  <c r="N4"/>
  <c r="B1" i="19"/>
  <c r="C3"/>
  <c r="J3"/>
  <c r="C2" i="22"/>
  <c r="F2"/>
  <c r="B3" i="18"/>
  <c r="I3"/>
  <c r="B2" i="17"/>
  <c r="F2"/>
  <c r="B2" i="9"/>
  <c r="I2"/>
  <c r="R2" i="25" s="1"/>
  <c r="I2" i="3"/>
  <c r="O2"/>
  <c r="G4"/>
  <c r="K6"/>
  <c r="A20"/>
  <c r="A21"/>
  <c r="C21"/>
  <c r="A22"/>
  <c r="D22" s="1"/>
  <c r="C22"/>
  <c r="A23"/>
  <c r="D23" s="1"/>
  <c r="C23"/>
  <c r="A24"/>
  <c r="C24"/>
  <c r="A25"/>
  <c r="C25"/>
  <c r="A26"/>
  <c r="D26" s="1"/>
  <c r="C26"/>
  <c r="A27"/>
  <c r="D27" s="1"/>
  <c r="C27"/>
  <c r="A28"/>
  <c r="D28" s="1"/>
  <c r="C28"/>
  <c r="A29"/>
  <c r="C29"/>
  <c r="A30"/>
  <c r="C30"/>
  <c r="A31"/>
  <c r="C31"/>
  <c r="A32"/>
  <c r="C32"/>
  <c r="E32" s="1"/>
  <c r="A33"/>
  <c r="D33" s="1"/>
  <c r="C33"/>
  <c r="A34"/>
  <c r="D34" s="1"/>
  <c r="C34"/>
  <c r="E34" s="1"/>
  <c r="A35"/>
  <c r="C35"/>
  <c r="A36"/>
  <c r="D36" s="1"/>
  <c r="C36"/>
  <c r="A37"/>
  <c r="C37"/>
  <c r="A38"/>
  <c r="D38" s="1"/>
  <c r="C38"/>
  <c r="A39"/>
  <c r="C39"/>
  <c r="A40"/>
  <c r="C40"/>
  <c r="E40" s="1"/>
  <c r="A41"/>
  <c r="D41" s="1"/>
  <c r="C41"/>
  <c r="A42"/>
  <c r="C42"/>
  <c r="A43"/>
  <c r="D43" s="1"/>
  <c r="C43"/>
  <c r="A44"/>
  <c r="D44" s="1"/>
  <c r="C44"/>
  <c r="E44" s="1"/>
  <c r="A45"/>
  <c r="D45" s="1"/>
  <c r="C45"/>
  <c r="A46"/>
  <c r="D46" s="1"/>
  <c r="C46"/>
  <c r="E46" s="1"/>
  <c r="A47"/>
  <c r="C47"/>
  <c r="A48"/>
  <c r="D48" s="1"/>
  <c r="C48"/>
  <c r="E48" s="1"/>
  <c r="A49"/>
  <c r="C49"/>
  <c r="D49"/>
  <c r="A50"/>
  <c r="C50"/>
  <c r="D50"/>
  <c r="A51"/>
  <c r="C51"/>
  <c r="D51"/>
  <c r="A52"/>
  <c r="C52"/>
  <c r="D52"/>
  <c r="A53"/>
  <c r="C53"/>
  <c r="D53"/>
  <c r="A54"/>
  <c r="C54"/>
  <c r="D54"/>
  <c r="A55"/>
  <c r="C55"/>
  <c r="D55"/>
  <c r="A56"/>
  <c r="C56"/>
  <c r="D56"/>
  <c r="A57"/>
  <c r="C57"/>
  <c r="D57"/>
  <c r="A58"/>
  <c r="C58"/>
  <c r="D58"/>
  <c r="A59"/>
  <c r="C59"/>
  <c r="D59"/>
  <c r="H2" i="2"/>
  <c r="N2"/>
  <c r="G4"/>
  <c r="A20"/>
  <c r="D20" s="1"/>
  <c r="C20"/>
  <c r="A21"/>
  <c r="D21" s="1"/>
  <c r="C21"/>
  <c r="A22"/>
  <c r="D22" s="1"/>
  <c r="C22"/>
  <c r="A23"/>
  <c r="D23" s="1"/>
  <c r="C23"/>
  <c r="A24"/>
  <c r="D24"/>
  <c r="C24"/>
  <c r="A25"/>
  <c r="D25" s="1"/>
  <c r="C25"/>
  <c r="A26"/>
  <c r="D26" s="1"/>
  <c r="C26"/>
  <c r="A27"/>
  <c r="D27" s="1"/>
  <c r="C27"/>
  <c r="A28"/>
  <c r="D28" s="1"/>
  <c r="C28"/>
  <c r="A29"/>
  <c r="D29" s="1"/>
  <c r="C29"/>
  <c r="A30"/>
  <c r="D30"/>
  <c r="C30"/>
  <c r="A31"/>
  <c r="D31" s="1"/>
  <c r="C31"/>
  <c r="A32"/>
  <c r="D32" s="1"/>
  <c r="C32"/>
  <c r="A33"/>
  <c r="D33" s="1"/>
  <c r="C33"/>
  <c r="A34"/>
  <c r="D34" s="1"/>
  <c r="C34"/>
  <c r="A35"/>
  <c r="D35" s="1"/>
  <c r="C35"/>
  <c r="A36"/>
  <c r="D36" s="1"/>
  <c r="C36"/>
  <c r="A37"/>
  <c r="D37" s="1"/>
  <c r="C37"/>
  <c r="A38"/>
  <c r="D38" s="1"/>
  <c r="C38"/>
  <c r="A39"/>
  <c r="D39" s="1"/>
  <c r="C39"/>
  <c r="A40"/>
  <c r="D40"/>
  <c r="C40"/>
  <c r="A41"/>
  <c r="D41" s="1"/>
  <c r="C41"/>
  <c r="A42"/>
  <c r="D42"/>
  <c r="C42"/>
  <c r="A43"/>
  <c r="D43"/>
  <c r="C43"/>
  <c r="A44"/>
  <c r="D44" s="1"/>
  <c r="C44"/>
  <c r="A45"/>
  <c r="D45"/>
  <c r="C45"/>
  <c r="A46"/>
  <c r="C46"/>
  <c r="D46"/>
  <c r="A47"/>
  <c r="C47"/>
  <c r="D47"/>
  <c r="A48"/>
  <c r="D48" s="1"/>
  <c r="C48"/>
  <c r="A49"/>
  <c r="C49"/>
  <c r="D49"/>
  <c r="A50"/>
  <c r="C50"/>
  <c r="D50"/>
  <c r="A51"/>
  <c r="C51"/>
  <c r="D51"/>
  <c r="A52"/>
  <c r="C52"/>
  <c r="D52"/>
  <c r="A53"/>
  <c r="C53"/>
  <c r="D53"/>
  <c r="A54"/>
  <c r="C54"/>
  <c r="D54"/>
  <c r="A55"/>
  <c r="C55"/>
  <c r="D55"/>
  <c r="A56"/>
  <c r="C56"/>
  <c r="D56"/>
  <c r="A57"/>
  <c r="C57"/>
  <c r="D57"/>
  <c r="A58"/>
  <c r="C58"/>
  <c r="D58"/>
  <c r="A59"/>
  <c r="C59"/>
  <c r="D59"/>
  <c r="E2" i="7"/>
  <c r="H2"/>
  <c r="B7"/>
  <c r="B1" i="6"/>
  <c r="E1"/>
  <c r="H1"/>
  <c r="E20" i="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D47" i="3"/>
  <c r="E23"/>
  <c r="E30"/>
  <c r="D25"/>
  <c r="M56" l="1"/>
  <c r="H56"/>
  <c r="P56"/>
  <c r="G56"/>
  <c r="K56"/>
  <c r="O56"/>
  <c r="F56"/>
  <c r="J56"/>
  <c r="N56"/>
  <c r="R56"/>
  <c r="I56"/>
  <c r="Q56"/>
  <c r="L56"/>
  <c r="AN56"/>
  <c r="AI56"/>
  <c r="AM56"/>
  <c r="AK56"/>
  <c r="F51"/>
  <c r="N51"/>
  <c r="R51"/>
  <c r="M51"/>
  <c r="H51"/>
  <c r="L51"/>
  <c r="P51"/>
  <c r="G51"/>
  <c r="K51"/>
  <c r="O51"/>
  <c r="J51"/>
  <c r="I51"/>
  <c r="Q51"/>
  <c r="AN51"/>
  <c r="AI51"/>
  <c r="AM51"/>
  <c r="AK51"/>
  <c r="J59"/>
  <c r="I59"/>
  <c r="H59"/>
  <c r="L59"/>
  <c r="P59"/>
  <c r="G59"/>
  <c r="K59"/>
  <c r="O59"/>
  <c r="F59"/>
  <c r="N59"/>
  <c r="R59"/>
  <c r="M59"/>
  <c r="Q59"/>
  <c r="AN59"/>
  <c r="AI59"/>
  <c r="AM59"/>
  <c r="AK59"/>
  <c r="J55"/>
  <c r="R55"/>
  <c r="M55"/>
  <c r="H55"/>
  <c r="L55"/>
  <c r="P55"/>
  <c r="G55"/>
  <c r="K55"/>
  <c r="O55"/>
  <c r="F55"/>
  <c r="N55"/>
  <c r="I55"/>
  <c r="Q55"/>
  <c r="AN55"/>
  <c r="AI55"/>
  <c r="AM55"/>
  <c r="AK55"/>
  <c r="G50"/>
  <c r="K50"/>
  <c r="O50"/>
  <c r="F50"/>
  <c r="R50"/>
  <c r="I50"/>
  <c r="M50"/>
  <c r="Q50"/>
  <c r="H50"/>
  <c r="L50"/>
  <c r="P50"/>
  <c r="J50"/>
  <c r="N50"/>
  <c r="AN50"/>
  <c r="AI50"/>
  <c r="AM50"/>
  <c r="AK50"/>
  <c r="E57"/>
  <c r="H57"/>
  <c r="P57"/>
  <c r="K57"/>
  <c r="F57"/>
  <c r="J57"/>
  <c r="N57"/>
  <c r="R57"/>
  <c r="I57"/>
  <c r="M57"/>
  <c r="Q57"/>
  <c r="L57"/>
  <c r="G57"/>
  <c r="O57"/>
  <c r="AN57"/>
  <c r="AI57"/>
  <c r="AK57"/>
  <c r="AM57"/>
  <c r="H53"/>
  <c r="G53"/>
  <c r="O53"/>
  <c r="F53"/>
  <c r="J53"/>
  <c r="N53"/>
  <c r="R53"/>
  <c r="I53"/>
  <c r="M53"/>
  <c r="Q53"/>
  <c r="L53"/>
  <c r="P53"/>
  <c r="K53"/>
  <c r="AN53"/>
  <c r="AI53"/>
  <c r="AK53"/>
  <c r="AM53"/>
  <c r="E51"/>
  <c r="E56"/>
  <c r="M52"/>
  <c r="L52"/>
  <c r="G52"/>
  <c r="K52"/>
  <c r="O52"/>
  <c r="F52"/>
  <c r="J52"/>
  <c r="N52"/>
  <c r="R52"/>
  <c r="I52"/>
  <c r="Q52"/>
  <c r="H52"/>
  <c r="P52"/>
  <c r="AN52"/>
  <c r="AI52"/>
  <c r="AM52"/>
  <c r="AK52"/>
  <c r="O58"/>
  <c r="F58"/>
  <c r="N58"/>
  <c r="I58"/>
  <c r="M58"/>
  <c r="Q58"/>
  <c r="H58"/>
  <c r="L58"/>
  <c r="P58"/>
  <c r="G58"/>
  <c r="K58"/>
  <c r="J58"/>
  <c r="R58"/>
  <c r="AN58"/>
  <c r="AI58"/>
  <c r="AM58"/>
  <c r="AK58"/>
  <c r="H54"/>
  <c r="G54"/>
  <c r="O54"/>
  <c r="J54"/>
  <c r="R54"/>
  <c r="I54"/>
  <c r="M54"/>
  <c r="Q54"/>
  <c r="L54"/>
  <c r="P54"/>
  <c r="K54"/>
  <c r="F54"/>
  <c r="N54"/>
  <c r="AN54"/>
  <c r="AI54"/>
  <c r="AK54"/>
  <c r="AM54"/>
  <c r="H49"/>
  <c r="P49"/>
  <c r="K49"/>
  <c r="F49"/>
  <c r="J49"/>
  <c r="N49"/>
  <c r="R49"/>
  <c r="I49"/>
  <c r="M49"/>
  <c r="Q49"/>
  <c r="L49"/>
  <c r="G49"/>
  <c r="O49"/>
  <c r="AN49"/>
  <c r="AI49"/>
  <c r="AK49"/>
  <c r="AM49"/>
  <c r="E52"/>
  <c r="AI59" i="2"/>
  <c r="AI55"/>
  <c r="AI51"/>
  <c r="AI43"/>
  <c r="AI40"/>
  <c r="AI24"/>
  <c r="AI21"/>
  <c r="AI20"/>
  <c r="F48" i="3"/>
  <c r="H48"/>
  <c r="J48"/>
  <c r="L48"/>
  <c r="N48"/>
  <c r="P48"/>
  <c r="R48"/>
  <c r="G48"/>
  <c r="I48"/>
  <c r="K48"/>
  <c r="M48"/>
  <c r="O48"/>
  <c r="Q48"/>
  <c r="F47"/>
  <c r="G47"/>
  <c r="I47"/>
  <c r="K47"/>
  <c r="M47"/>
  <c r="O47"/>
  <c r="Q47"/>
  <c r="H47"/>
  <c r="J47"/>
  <c r="L47"/>
  <c r="N47"/>
  <c r="P47"/>
  <c r="R47"/>
  <c r="G46"/>
  <c r="I46"/>
  <c r="K46"/>
  <c r="M46"/>
  <c r="O46"/>
  <c r="Q46"/>
  <c r="F46"/>
  <c r="H46"/>
  <c r="J46"/>
  <c r="L46"/>
  <c r="N46"/>
  <c r="P46"/>
  <c r="R46"/>
  <c r="F45"/>
  <c r="H45"/>
  <c r="J45"/>
  <c r="L45"/>
  <c r="N45"/>
  <c r="P45"/>
  <c r="R45"/>
  <c r="G45"/>
  <c r="I45"/>
  <c r="K45"/>
  <c r="M45"/>
  <c r="O45"/>
  <c r="Q45"/>
  <c r="G44"/>
  <c r="I44"/>
  <c r="K44"/>
  <c r="M44"/>
  <c r="O44"/>
  <c r="Q44"/>
  <c r="F44"/>
  <c r="H44"/>
  <c r="J44"/>
  <c r="L44"/>
  <c r="N44"/>
  <c r="P44"/>
  <c r="R44"/>
  <c r="E43"/>
  <c r="F43"/>
  <c r="H43"/>
  <c r="J43"/>
  <c r="L43"/>
  <c r="N43"/>
  <c r="P43"/>
  <c r="R43"/>
  <c r="G43"/>
  <c r="I43"/>
  <c r="K43"/>
  <c r="M43"/>
  <c r="O43"/>
  <c r="Q43"/>
  <c r="F41"/>
  <c r="H41"/>
  <c r="J41"/>
  <c r="L41"/>
  <c r="N41"/>
  <c r="P41"/>
  <c r="R41"/>
  <c r="G41"/>
  <c r="I41"/>
  <c r="K41"/>
  <c r="M41"/>
  <c r="O41"/>
  <c r="Q41"/>
  <c r="G38"/>
  <c r="I38"/>
  <c r="K38"/>
  <c r="M38"/>
  <c r="O38"/>
  <c r="Q38"/>
  <c r="F38"/>
  <c r="H38"/>
  <c r="J38"/>
  <c r="L38"/>
  <c r="N38"/>
  <c r="P38"/>
  <c r="R38"/>
  <c r="G36"/>
  <c r="I36"/>
  <c r="K36"/>
  <c r="M36"/>
  <c r="O36"/>
  <c r="Q36"/>
  <c r="F36"/>
  <c r="H36"/>
  <c r="J36"/>
  <c r="L36"/>
  <c r="N36"/>
  <c r="P36"/>
  <c r="R36"/>
  <c r="F34"/>
  <c r="G34"/>
  <c r="I34"/>
  <c r="K34"/>
  <c r="M34"/>
  <c r="O34"/>
  <c r="Q34"/>
  <c r="H34"/>
  <c r="J34"/>
  <c r="L34"/>
  <c r="N34"/>
  <c r="P34"/>
  <c r="R34"/>
  <c r="F33"/>
  <c r="H33"/>
  <c r="J33"/>
  <c r="L33"/>
  <c r="N33"/>
  <c r="P33"/>
  <c r="R33"/>
  <c r="G33"/>
  <c r="I33"/>
  <c r="K33"/>
  <c r="M33"/>
  <c r="O33"/>
  <c r="Q33"/>
  <c r="M28"/>
  <c r="M27"/>
  <c r="M26"/>
  <c r="M25"/>
  <c r="F23"/>
  <c r="H23"/>
  <c r="J23"/>
  <c r="L23"/>
  <c r="N23"/>
  <c r="P23"/>
  <c r="R23"/>
  <c r="G23"/>
  <c r="I23"/>
  <c r="K23"/>
  <c r="M23"/>
  <c r="O23"/>
  <c r="Q23"/>
  <c r="M22"/>
  <c r="AI30" i="2"/>
  <c r="AI22"/>
  <c r="AI47"/>
  <c r="AN47" i="3"/>
  <c r="AI47"/>
  <c r="AM47"/>
  <c r="AK47"/>
  <c r="AL53"/>
  <c r="AJ53"/>
  <c r="AH53"/>
  <c r="E29"/>
  <c r="E25"/>
  <c r="H25" s="1"/>
  <c r="E21"/>
  <c r="E33"/>
  <c r="E37"/>
  <c r="AL58"/>
  <c r="AJ58"/>
  <c r="AH58"/>
  <c r="AL54"/>
  <c r="AJ54"/>
  <c r="AH54"/>
  <c r="AL49"/>
  <c r="AJ49"/>
  <c r="AH49"/>
  <c r="E41"/>
  <c r="AL56"/>
  <c r="AJ56"/>
  <c r="AH56"/>
  <c r="AL52"/>
  <c r="AJ52"/>
  <c r="AH52"/>
  <c r="AL51"/>
  <c r="AJ51"/>
  <c r="AH51"/>
  <c r="AL48"/>
  <c r="AM48" s="1"/>
  <c r="AL57"/>
  <c r="AJ57"/>
  <c r="AH57"/>
  <c r="E39"/>
  <c r="E35"/>
  <c r="E31"/>
  <c r="E59"/>
  <c r="AL59"/>
  <c r="AJ59"/>
  <c r="AH59"/>
  <c r="AL55"/>
  <c r="AJ55"/>
  <c r="AH55"/>
  <c r="AL50"/>
  <c r="AJ50"/>
  <c r="AH50"/>
  <c r="E47"/>
  <c r="AL47"/>
  <c r="AJ47"/>
  <c r="AH47"/>
  <c r="E42"/>
  <c r="E36"/>
  <c r="E26"/>
  <c r="G26" s="1"/>
  <c r="AI58" i="2"/>
  <c r="AI50"/>
  <c r="AI46"/>
  <c r="AI54"/>
  <c r="AI56"/>
  <c r="AI52"/>
  <c r="AI48"/>
  <c r="D39" i="3"/>
  <c r="F39" s="1"/>
  <c r="AI37" i="2"/>
  <c r="D35" i="3"/>
  <c r="F35" s="1"/>
  <c r="AI33" i="2"/>
  <c r="D32" i="3"/>
  <c r="I32" s="1"/>
  <c r="D29"/>
  <c r="F29" s="1"/>
  <c r="AI27" i="2"/>
  <c r="D21" i="3"/>
  <c r="F21" s="1"/>
  <c r="AI44" i="2"/>
  <c r="AI34"/>
  <c r="AI57"/>
  <c r="AI53"/>
  <c r="AI49"/>
  <c r="AI42"/>
  <c r="AI39"/>
  <c r="AI36"/>
  <c r="AI29"/>
  <c r="AI23"/>
  <c r="S19" i="1"/>
  <c r="AI31" i="2"/>
  <c r="AI28"/>
  <c r="AI45"/>
  <c r="AI38"/>
  <c r="AI35"/>
  <c r="AI32"/>
  <c r="E49" i="3"/>
  <c r="E54"/>
  <c r="E38"/>
  <c r="E28"/>
  <c r="G28" s="1"/>
  <c r="E24"/>
  <c r="E22"/>
  <c r="I22" s="1"/>
  <c r="D20"/>
  <c r="N20" s="1"/>
  <c r="E53"/>
  <c r="E50"/>
  <c r="E55"/>
  <c r="A19"/>
  <c r="E45"/>
  <c r="D42"/>
  <c r="I42" s="1"/>
  <c r="D40"/>
  <c r="I40" s="1"/>
  <c r="D30"/>
  <c r="I30" s="1"/>
  <c r="D24"/>
  <c r="E58"/>
  <c r="D37"/>
  <c r="F37" s="1"/>
  <c r="D31"/>
  <c r="F31" s="1"/>
  <c r="F5" i="19"/>
  <c r="C5" i="20"/>
  <c r="B8" i="18"/>
  <c r="AI41" i="2"/>
  <c r="AI25"/>
  <c r="E27" i="3"/>
  <c r="H27" s="1"/>
  <c r="AI26" i="2"/>
  <c r="I24" i="3" l="1"/>
  <c r="P28"/>
  <c r="L28"/>
  <c r="H28"/>
  <c r="Q28"/>
  <c r="I28"/>
  <c r="R28"/>
  <c r="N28"/>
  <c r="J28"/>
  <c r="F28"/>
  <c r="O28"/>
  <c r="K28"/>
  <c r="Q27"/>
  <c r="I27"/>
  <c r="R27"/>
  <c r="N27"/>
  <c r="J27"/>
  <c r="F27"/>
  <c r="O27"/>
  <c r="K27"/>
  <c r="G27"/>
  <c r="P27"/>
  <c r="L27"/>
  <c r="Q25"/>
  <c r="I25"/>
  <c r="R25"/>
  <c r="N25"/>
  <c r="J25"/>
  <c r="F25"/>
  <c r="AJ25" s="1"/>
  <c r="O25"/>
  <c r="K25"/>
  <c r="G25"/>
  <c r="P25"/>
  <c r="L25"/>
  <c r="P26"/>
  <c r="L26"/>
  <c r="H26"/>
  <c r="Q26"/>
  <c r="I26"/>
  <c r="R26"/>
  <c r="N26"/>
  <c r="J26"/>
  <c r="F26"/>
  <c r="O26"/>
  <c r="K26"/>
  <c r="R22"/>
  <c r="N22"/>
  <c r="J22"/>
  <c r="F22"/>
  <c r="O22"/>
  <c r="K22"/>
  <c r="G22"/>
  <c r="P22"/>
  <c r="L22"/>
  <c r="H22"/>
  <c r="Q22"/>
  <c r="H20"/>
  <c r="L20"/>
  <c r="P20"/>
  <c r="K20"/>
  <c r="Q20"/>
  <c r="O21"/>
  <c r="K21"/>
  <c r="G21"/>
  <c r="P21"/>
  <c r="L21"/>
  <c r="H21"/>
  <c r="R24"/>
  <c r="N24"/>
  <c r="J24"/>
  <c r="F24"/>
  <c r="O24"/>
  <c r="K24"/>
  <c r="G24"/>
  <c r="O29"/>
  <c r="K29"/>
  <c r="G29"/>
  <c r="P29"/>
  <c r="L29"/>
  <c r="H29"/>
  <c r="R30"/>
  <c r="N30"/>
  <c r="J30"/>
  <c r="F30"/>
  <c r="O30"/>
  <c r="K30"/>
  <c r="G30"/>
  <c r="O31"/>
  <c r="K31"/>
  <c r="G31"/>
  <c r="P31"/>
  <c r="L31"/>
  <c r="H31"/>
  <c r="R32"/>
  <c r="N32"/>
  <c r="J32"/>
  <c r="F32"/>
  <c r="O32"/>
  <c r="K32"/>
  <c r="G32"/>
  <c r="O35"/>
  <c r="K35"/>
  <c r="G35"/>
  <c r="P35"/>
  <c r="L35"/>
  <c r="H35"/>
  <c r="O37"/>
  <c r="K37"/>
  <c r="G37"/>
  <c r="P37"/>
  <c r="L37"/>
  <c r="H37"/>
  <c r="O39"/>
  <c r="K39"/>
  <c r="G39"/>
  <c r="P39"/>
  <c r="L39"/>
  <c r="H39"/>
  <c r="R40"/>
  <c r="N40"/>
  <c r="J40"/>
  <c r="F40"/>
  <c r="O40"/>
  <c r="K40"/>
  <c r="G40"/>
  <c r="R42"/>
  <c r="N42"/>
  <c r="J42"/>
  <c r="F42"/>
  <c r="O42"/>
  <c r="K42"/>
  <c r="G42"/>
  <c r="I20"/>
  <c r="O20"/>
  <c r="M20"/>
  <c r="Q21"/>
  <c r="M21"/>
  <c r="I21"/>
  <c r="R21"/>
  <c r="N21"/>
  <c r="J21"/>
  <c r="P24"/>
  <c r="L24"/>
  <c r="H24"/>
  <c r="Q24"/>
  <c r="M24"/>
  <c r="Q29"/>
  <c r="M29"/>
  <c r="I29"/>
  <c r="R29"/>
  <c r="N29"/>
  <c r="J29"/>
  <c r="P30"/>
  <c r="L30"/>
  <c r="H30"/>
  <c r="Q30"/>
  <c r="M30"/>
  <c r="Q31"/>
  <c r="M31"/>
  <c r="I31"/>
  <c r="R31"/>
  <c r="N31"/>
  <c r="J31"/>
  <c r="P32"/>
  <c r="L32"/>
  <c r="H32"/>
  <c r="Q32"/>
  <c r="M32"/>
  <c r="Q35"/>
  <c r="M35"/>
  <c r="I35"/>
  <c r="R35"/>
  <c r="N35"/>
  <c r="J35"/>
  <c r="Q37"/>
  <c r="M37"/>
  <c r="I37"/>
  <c r="R37"/>
  <c r="N37"/>
  <c r="J37"/>
  <c r="Q39"/>
  <c r="M39"/>
  <c r="I39"/>
  <c r="R39"/>
  <c r="N39"/>
  <c r="J39"/>
  <c r="P40"/>
  <c r="L40"/>
  <c r="H40"/>
  <c r="Q40"/>
  <c r="M40"/>
  <c r="P42"/>
  <c r="L42"/>
  <c r="H42"/>
  <c r="Q42"/>
  <c r="M42"/>
  <c r="AL46"/>
  <c r="AM46" s="1"/>
  <c r="AL44"/>
  <c r="AM44" s="1"/>
  <c r="AH48"/>
  <c r="AI48" s="1"/>
  <c r="AH46"/>
  <c r="AI46" s="1"/>
  <c r="AJ48"/>
  <c r="AJ46"/>
  <c r="AN29"/>
  <c r="AI29"/>
  <c r="AM29"/>
  <c r="AK29"/>
  <c r="AL34"/>
  <c r="AM34" s="1"/>
  <c r="AL36"/>
  <c r="AM36" s="1"/>
  <c r="AL43"/>
  <c r="AM43" s="1"/>
  <c r="AL23"/>
  <c r="AM23" s="1"/>
  <c r="AJ34"/>
  <c r="AN34" s="1"/>
  <c r="AJ44"/>
  <c r="AN44" s="1"/>
  <c r="AJ43"/>
  <c r="AN43" s="1"/>
  <c r="AH23"/>
  <c r="AI23" s="1"/>
  <c r="AJ23"/>
  <c r="AH36"/>
  <c r="AI36" s="1"/>
  <c r="AL37"/>
  <c r="AM37" s="1"/>
  <c r="AJ29"/>
  <c r="AL29"/>
  <c r="AH29"/>
  <c r="AJ36"/>
  <c r="AN36" s="1"/>
  <c r="AH43"/>
  <c r="AI43" s="1"/>
  <c r="F20"/>
  <c r="R20"/>
  <c r="AL30"/>
  <c r="AM30" s="1"/>
  <c r="AH44"/>
  <c r="AI44" s="1"/>
  <c r="AH34"/>
  <c r="AI34" s="1"/>
  <c r="G20"/>
  <c r="J20"/>
  <c r="AL38"/>
  <c r="AM38" s="1"/>
  <c r="S1" i="1"/>
  <c r="AO7" i="3"/>
  <c r="AI19" i="2"/>
  <c r="AJ26" i="3" l="1"/>
  <c r="AN26" s="1"/>
  <c r="AH26"/>
  <c r="AI26" s="1"/>
  <c r="AL26"/>
  <c r="AM26" s="1"/>
  <c r="AL25"/>
  <c r="AM25" s="1"/>
  <c r="AL28"/>
  <c r="AM28" s="1"/>
  <c r="AL20"/>
  <c r="AM20" s="1"/>
  <c r="AN25"/>
  <c r="AJ20"/>
  <c r="AN48"/>
  <c r="AK48"/>
  <c r="AK46"/>
  <c r="AN46"/>
  <c r="AL45"/>
  <c r="AM45" s="1"/>
  <c r="AJ45"/>
  <c r="AH45"/>
  <c r="AI45" s="1"/>
  <c r="AN23"/>
  <c r="AK43"/>
  <c r="AK25"/>
  <c r="AK23"/>
  <c r="AK44"/>
  <c r="AK36"/>
  <c r="AK34"/>
  <c r="AH20"/>
  <c r="AI20" s="1"/>
  <c r="AL32"/>
  <c r="AM32" s="1"/>
  <c r="AL41"/>
  <c r="AM41" s="1"/>
  <c r="AL40"/>
  <c r="AM40" s="1"/>
  <c r="AL27"/>
  <c r="AM27" s="1"/>
  <c r="AL42"/>
  <c r="AM42" s="1"/>
  <c r="AL39"/>
  <c r="AM39" s="1"/>
  <c r="AJ31"/>
  <c r="AN31" s="1"/>
  <c r="AH42"/>
  <c r="AI42" s="1"/>
  <c r="AJ32"/>
  <c r="AN32" s="1"/>
  <c r="AJ40"/>
  <c r="AN40" s="1"/>
  <c r="AH37"/>
  <c r="AI37" s="1"/>
  <c r="AJ35"/>
  <c r="AN35" s="1"/>
  <c r="AH31"/>
  <c r="AI31" s="1"/>
  <c r="AH25"/>
  <c r="AI25" s="1"/>
  <c r="AH33"/>
  <c r="AI33" s="1"/>
  <c r="AJ39"/>
  <c r="AN39" s="1"/>
  <c r="AL21"/>
  <c r="AH21"/>
  <c r="AI21" s="1"/>
  <c r="AJ30"/>
  <c r="AN30" s="1"/>
  <c r="AH38"/>
  <c r="AI38" s="1"/>
  <c r="AJ38"/>
  <c r="AN38" s="1"/>
  <c r="AH39"/>
  <c r="AI39" s="1"/>
  <c r="AH41"/>
  <c r="AI41" s="1"/>
  <c r="AJ41"/>
  <c r="AL31"/>
  <c r="AM31" s="1"/>
  <c r="AH30"/>
  <c r="AI30" s="1"/>
  <c r="AH35"/>
  <c r="AI35" s="1"/>
  <c r="AJ24"/>
  <c r="AH24"/>
  <c r="AI24" s="1"/>
  <c r="AJ21"/>
  <c r="AH40"/>
  <c r="AI40" s="1"/>
  <c r="AJ37"/>
  <c r="AN37" s="1"/>
  <c r="AH28"/>
  <c r="AI28" s="1"/>
  <c r="AJ28"/>
  <c r="AL35"/>
  <c r="AM35" s="1"/>
  <c r="AJ27"/>
  <c r="AN27" s="1"/>
  <c r="AH27"/>
  <c r="AI27" s="1"/>
  <c r="AH32"/>
  <c r="AI32" s="1"/>
  <c r="AJ42"/>
  <c r="AN42" s="1"/>
  <c r="AJ22"/>
  <c r="AH22"/>
  <c r="AI22" s="1"/>
  <c r="AJ33"/>
  <c r="AN33" s="1"/>
  <c r="AL24"/>
  <c r="AM24" s="1"/>
  <c r="AL33"/>
  <c r="AM33" s="1"/>
  <c r="AL22"/>
  <c r="AM22" s="1"/>
  <c r="AI1" i="2"/>
  <c r="A5" i="1" s="1"/>
  <c r="AO8" i="3"/>
  <c r="O19"/>
  <c r="P19"/>
  <c r="R18"/>
  <c r="H18" i="9" s="1"/>
  <c r="I18" s="1"/>
  <c r="G17" i="3"/>
  <c r="E5" i="26" s="1"/>
  <c r="E6" s="1"/>
  <c r="M17" i="3"/>
  <c r="F13" i="9" s="1"/>
  <c r="G13" s="1"/>
  <c r="K7" i="25" s="1"/>
  <c r="L19" i="3"/>
  <c r="M11" i="20" s="1"/>
  <c r="N11" s="1"/>
  <c r="L17" i="3"/>
  <c r="O18"/>
  <c r="H15" i="9" s="1"/>
  <c r="I15" s="1"/>
  <c r="N18" i="3"/>
  <c r="H14" i="9" s="1"/>
  <c r="I14" s="1"/>
  <c r="J19" i="3"/>
  <c r="G14" i="20" s="1"/>
  <c r="Q19" i="3"/>
  <c r="J17" i="9" s="1"/>
  <c r="K17" s="1"/>
  <c r="H18" i="3"/>
  <c r="M18"/>
  <c r="R19"/>
  <c r="J18" i="9" s="1"/>
  <c r="K18" s="1"/>
  <c r="N17" i="3"/>
  <c r="E7" i="19" s="1"/>
  <c r="O17" i="3"/>
  <c r="I19"/>
  <c r="G15" i="20" s="1"/>
  <c r="H17" i="3"/>
  <c r="I18"/>
  <c r="I17"/>
  <c r="H19"/>
  <c r="G12" i="20" s="1"/>
  <c r="M19" i="3"/>
  <c r="M12" i="20" s="1"/>
  <c r="N12" s="1"/>
  <c r="R17" i="3"/>
  <c r="I7" i="19" s="1"/>
  <c r="Q17" i="3"/>
  <c r="N19"/>
  <c r="G19"/>
  <c r="P18"/>
  <c r="P17"/>
  <c r="J18"/>
  <c r="J17"/>
  <c r="Q18"/>
  <c r="H17" i="9" s="1"/>
  <c r="I17" s="1"/>
  <c r="L18" i="3"/>
  <c r="K19"/>
  <c r="G10" i="20" s="1"/>
  <c r="G18" i="3"/>
  <c r="H7" i="9" s="1"/>
  <c r="I7" s="1"/>
  <c r="K17" i="3"/>
  <c r="K18"/>
  <c r="AN28" l="1"/>
  <c r="AN21"/>
  <c r="AK26"/>
  <c r="AN20"/>
  <c r="AK20"/>
  <c r="AN45"/>
  <c r="AK45"/>
  <c r="AN41"/>
  <c r="AN24"/>
  <c r="AM21"/>
  <c r="AN22"/>
  <c r="AK33"/>
  <c r="AK28"/>
  <c r="AK40"/>
  <c r="AK38"/>
  <c r="AK27"/>
  <c r="AK42"/>
  <c r="AK30"/>
  <c r="AK31"/>
  <c r="AK22"/>
  <c r="AK37"/>
  <c r="AK24"/>
  <c r="AK41"/>
  <c r="AK39"/>
  <c r="AK35"/>
  <c r="AK32"/>
  <c r="AK21"/>
  <c r="M13" i="20"/>
  <c r="N13" s="1"/>
  <c r="H12" i="9"/>
  <c r="I12" s="1"/>
  <c r="K11" i="20"/>
  <c r="L11" s="1"/>
  <c r="C7" i="19"/>
  <c r="C8" s="1"/>
  <c r="I11" i="20"/>
  <c r="J11" s="1"/>
  <c r="H11" i="9"/>
  <c r="I11" s="1"/>
  <c r="F10" i="20"/>
  <c r="F11" i="9"/>
  <c r="G11" s="1"/>
  <c r="I7" i="25" s="1"/>
  <c r="D10" i="20"/>
  <c r="E10" s="1"/>
  <c r="H10" i="9"/>
  <c r="I10" s="1"/>
  <c r="F14" i="20"/>
  <c r="F10" i="9"/>
  <c r="G10" s="1"/>
  <c r="H7" i="25" s="1"/>
  <c r="D14" i="20"/>
  <c r="E14" s="1"/>
  <c r="F9" i="9"/>
  <c r="G9" s="1"/>
  <c r="G7" i="25" s="1"/>
  <c r="D15" i="20"/>
  <c r="E15" s="1"/>
  <c r="H9" i="9"/>
  <c r="I9" s="1"/>
  <c r="F15" i="20"/>
  <c r="F8" i="9"/>
  <c r="G8" s="1"/>
  <c r="F7" i="25" s="1"/>
  <c r="D12" i="20"/>
  <c r="E12" s="1"/>
  <c r="H8" i="9"/>
  <c r="I8" s="1"/>
  <c r="F12" i="20"/>
  <c r="D7" i="19"/>
  <c r="D8" s="1"/>
  <c r="I12" i="20"/>
  <c r="H13" i="9"/>
  <c r="I13" s="1"/>
  <c r="K12" i="20"/>
  <c r="L12" s="1"/>
  <c r="G7" i="19"/>
  <c r="G8" s="1"/>
  <c r="I13" i="20"/>
  <c r="J13" s="1"/>
  <c r="H16" i="9"/>
  <c r="I16" s="1"/>
  <c r="K13" i="20"/>
  <c r="L13" s="1"/>
  <c r="F17" i="9"/>
  <c r="G17" s="1"/>
  <c r="O7" i="25" s="1"/>
  <c r="H7" i="19"/>
  <c r="H8" s="1"/>
  <c r="F15" i="9"/>
  <c r="G15" s="1"/>
  <c r="M7" i="25" s="1"/>
  <c r="F7" i="19"/>
  <c r="F8" s="1"/>
  <c r="J16" i="9"/>
  <c r="K16" s="1"/>
  <c r="I8" i="19"/>
  <c r="J15" i="9"/>
  <c r="K15" s="1"/>
  <c r="J13"/>
  <c r="K13" s="1"/>
  <c r="J12"/>
  <c r="K12" s="1"/>
  <c r="J11"/>
  <c r="K11" s="1"/>
  <c r="J10"/>
  <c r="K10" s="1"/>
  <c r="J9"/>
  <c r="K9" s="1"/>
  <c r="E8" i="19"/>
  <c r="J8" i="9"/>
  <c r="K8" s="1"/>
  <c r="J7"/>
  <c r="K7" s="1"/>
  <c r="F12"/>
  <c r="G12" s="1"/>
  <c r="J7" i="25" s="1"/>
  <c r="F7" i="9"/>
  <c r="G7" s="1"/>
  <c r="E7" i="25" s="1"/>
  <c r="F14" i="9"/>
  <c r="G14" s="1"/>
  <c r="L7" i="25" s="1"/>
  <c r="F18" i="9"/>
  <c r="G18" s="1"/>
  <c r="P7" i="25" s="1"/>
  <c r="G5" i="26"/>
  <c r="G6" s="1"/>
  <c r="H5"/>
  <c r="H6" s="1"/>
  <c r="F5"/>
  <c r="F6" s="1"/>
  <c r="F16" i="9"/>
  <c r="G16" s="1"/>
  <c r="N7" i="25" s="1"/>
  <c r="J14" i="9"/>
  <c r="K14" s="1"/>
  <c r="I5" i="26"/>
  <c r="I6" s="1"/>
  <c r="J12" i="20" l="1"/>
  <c r="F19" i="3" l="1"/>
  <c r="G13" i="20" s="1"/>
  <c r="F18" i="3"/>
  <c r="F13" i="20" s="1"/>
  <c r="F17" i="3"/>
  <c r="D13" i="20" s="1"/>
  <c r="E13" s="1"/>
  <c r="J6" i="9" l="1"/>
  <c r="K6" s="1"/>
  <c r="D5" i="26"/>
  <c r="D6" s="1"/>
  <c r="H6" i="9"/>
  <c r="I6" s="1"/>
  <c r="AH19" i="3"/>
  <c r="AI19" s="1"/>
  <c r="AJ19"/>
  <c r="AK19" s="1"/>
  <c r="F6" i="9"/>
  <c r="G6" s="1"/>
  <c r="D7" i="25" s="1"/>
  <c r="AR59" i="3" l="1"/>
  <c r="AR48"/>
  <c r="AR37"/>
  <c r="AR39"/>
  <c r="AR57"/>
  <c r="AR44"/>
  <c r="AR53"/>
  <c r="AR36"/>
  <c r="AR25"/>
  <c r="AR51"/>
  <c r="AR52"/>
  <c r="AR20"/>
  <c r="AR42"/>
  <c r="AR54"/>
  <c r="AR29"/>
  <c r="AR23"/>
  <c r="AR41"/>
  <c r="AR24"/>
  <c r="AR21"/>
  <c r="AR40"/>
  <c r="AR32"/>
  <c r="AR43"/>
  <c r="AR27"/>
  <c r="AR26"/>
  <c r="AR58"/>
  <c r="AR47"/>
  <c r="AR22"/>
  <c r="AR49"/>
  <c r="AR56"/>
  <c r="AR35"/>
  <c r="AR50"/>
  <c r="AR34"/>
  <c r="AR30"/>
  <c r="AR28"/>
  <c r="AR46"/>
  <c r="AR55"/>
  <c r="AR31"/>
  <c r="AR33"/>
  <c r="AR38"/>
  <c r="AR45"/>
  <c r="AN17"/>
  <c r="G8" i="18" s="1"/>
  <c r="H8" s="1"/>
  <c r="AN16" i="3"/>
  <c r="AN19"/>
  <c r="AN18"/>
  <c r="D6" i="17" s="1"/>
  <c r="AH18" i="3"/>
  <c r="C8" i="18" l="1"/>
  <c r="D8" s="1"/>
  <c r="D5" i="22"/>
  <c r="C6" i="17"/>
  <c r="AO39" i="3"/>
  <c r="AO49"/>
  <c r="AO38"/>
  <c r="AO29"/>
  <c r="AO36"/>
  <c r="AO22"/>
  <c r="AO24"/>
  <c r="AO59"/>
  <c r="AO37"/>
  <c r="AO54"/>
  <c r="AO26"/>
  <c r="AO48"/>
  <c r="AO34"/>
  <c r="AO31"/>
  <c r="AO46"/>
  <c r="AO52"/>
  <c r="AO55"/>
  <c r="AO41"/>
  <c r="AO28"/>
  <c r="AO20"/>
  <c r="AO50"/>
  <c r="AO21"/>
  <c r="AO27"/>
  <c r="AO57"/>
  <c r="AO32"/>
  <c r="AO51"/>
  <c r="AO47"/>
  <c r="AO23"/>
  <c r="AO25"/>
  <c r="AO35"/>
  <c r="AO40"/>
  <c r="AO53"/>
  <c r="AO44"/>
  <c r="AO43"/>
  <c r="AO42"/>
  <c r="AO30"/>
  <c r="AO45"/>
  <c r="AO33"/>
  <c r="AO58"/>
  <c r="AO56"/>
  <c r="I8" i="18"/>
  <c r="J8" s="1"/>
  <c r="E6" i="17"/>
  <c r="AP48" i="3"/>
  <c r="AP24"/>
  <c r="AP59"/>
  <c r="AP22"/>
  <c r="AP38"/>
  <c r="AP57"/>
  <c r="AP46"/>
  <c r="AP55"/>
  <c r="AP27"/>
  <c r="AP54"/>
  <c r="AP34"/>
  <c r="AP52"/>
  <c r="AP58"/>
  <c r="AP25"/>
  <c r="AP36"/>
  <c r="AP39"/>
  <c r="AP37"/>
  <c r="AP53"/>
  <c r="AP51"/>
  <c r="AP21"/>
  <c r="AP35"/>
  <c r="AP33"/>
  <c r="AP31"/>
  <c r="AP28"/>
  <c r="AP30"/>
  <c r="AP49"/>
  <c r="AP56"/>
  <c r="B6" i="17"/>
  <c r="AP42" i="3"/>
  <c r="AP47"/>
  <c r="AP43"/>
  <c r="AP44"/>
  <c r="AP40"/>
  <c r="AP50"/>
  <c r="AP32"/>
  <c r="AP41"/>
  <c r="AP20"/>
  <c r="AP26"/>
  <c r="AP45"/>
  <c r="AP29"/>
  <c r="AP23"/>
  <c r="E5" i="22"/>
  <c r="E8" i="18"/>
  <c r="F8" s="1"/>
</calcChain>
</file>

<file path=xl/comments1.xml><?xml version="1.0" encoding="utf-8"?>
<comments xmlns="http://schemas.openxmlformats.org/spreadsheetml/2006/main">
  <authors>
    <author>РЦОКО</author>
  </authors>
  <commentList>
    <comment ref="AN16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высокий уровень</t>
        </r>
      </text>
    </comment>
    <comment ref="AN17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повышенный уровень</t>
        </r>
      </text>
    </comment>
    <comment ref="AH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средний балл</t>
        </r>
      </text>
    </comment>
    <comment ref="AN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базовый уровень</t>
        </r>
      </text>
    </comment>
    <comment ref="AH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сумма баллов</t>
        </r>
      </text>
    </comment>
    <comment ref="AN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низкий уровень</t>
        </r>
      </text>
    </comment>
  </commentList>
</comments>
</file>

<file path=xl/sharedStrings.xml><?xml version="1.0" encoding="utf-8"?>
<sst xmlns="http://schemas.openxmlformats.org/spreadsheetml/2006/main" count="463" uniqueCount="262">
  <si>
    <t>Код школы</t>
  </si>
  <si>
    <t>Код класса</t>
  </si>
  <si>
    <t>№ п/п</t>
  </si>
  <si>
    <t>Фамилия, Имя учащегося</t>
  </si>
  <si>
    <t>(1)</t>
  </si>
  <si>
    <t>(2)</t>
  </si>
  <si>
    <t>(3)</t>
  </si>
  <si>
    <t>(4)</t>
  </si>
  <si>
    <t>Код школы:</t>
  </si>
  <si>
    <t>Код класса:</t>
  </si>
  <si>
    <t>Дата рождения (мес/год)</t>
  </si>
  <si>
    <t>Пол (ж-1; м-2)</t>
  </si>
  <si>
    <t>Дата проведения:</t>
  </si>
  <si>
    <t>Данные для всех учащихся внесены</t>
  </si>
  <si>
    <t>№ учащегося</t>
  </si>
  <si>
    <t>№ по журналу</t>
  </si>
  <si>
    <t>ИТОГОВЫЙ БАЛЛ</t>
  </si>
  <si>
    <t>1000</t>
  </si>
  <si>
    <t>1010</t>
  </si>
  <si>
    <t>1001</t>
  </si>
  <si>
    <t>Процент от максимального балла за всю работу</t>
  </si>
  <si>
    <t>(7)</t>
  </si>
  <si>
    <t>Код учащегося</t>
  </si>
  <si>
    <t>ФИО</t>
  </si>
  <si>
    <t>Nуч</t>
  </si>
  <si>
    <t>Выполнение работы</t>
  </si>
  <si>
    <t>MA1</t>
  </si>
  <si>
    <t>1. Ф.И.О. школьного координатора:</t>
  </si>
  <si>
    <t>2. Ф.И.О. лица, проводящего тестирование:</t>
  </si>
  <si>
    <t>3. Статус лица, проводящего тестирование:</t>
  </si>
  <si>
    <t>4. Дата проведения тестирования:</t>
  </si>
  <si>
    <t>5. Время проведения работы</t>
  </si>
  <si>
    <t>НАЧАЛО</t>
  </si>
  <si>
    <t>КОНЕЦ</t>
  </si>
  <si>
    <t>Организационная часть:</t>
  </si>
  <si>
    <t>Выполнение работы:</t>
  </si>
  <si>
    <t>6. Возникли ли у тестируемых какие-либо проблемы во время работы, например, задания оказались слишком трудными, не хватило времени, появилась усталость)?</t>
  </si>
  <si>
    <t>Пожалуйста, поясните:</t>
  </si>
  <si>
    <t>7. Отметьте номера вариантов и номера заданий, которые вызвали затруднения у учащихся:</t>
  </si>
  <si>
    <t>БОЛЬШОЕ СПАСИБО за ВАШУ РАБОТУ!</t>
  </si>
  <si>
    <t>Бунеев Р.Н. и др.</t>
  </si>
  <si>
    <t>Башмаков М.И. и др.</t>
  </si>
  <si>
    <t>гимназия</t>
  </si>
  <si>
    <t>Зеленина Л.М. и др.</t>
  </si>
  <si>
    <t>Ефросинина Л.А.</t>
  </si>
  <si>
    <t>Гейдман Б.П. и др.</t>
  </si>
  <si>
    <t>с углубленным изучением отдельных предметов</t>
  </si>
  <si>
    <t>Горецкий В.Г. и др.</t>
  </si>
  <si>
    <t>Иванов С.В. и др.</t>
  </si>
  <si>
    <t>Кац Э.Э.</t>
  </si>
  <si>
    <t>Давыдов В.В. и др.</t>
  </si>
  <si>
    <t>учебно-воспитательный комплекс</t>
  </si>
  <si>
    <t>Журова Л.Е. и др.</t>
  </si>
  <si>
    <t>Канапина В.П. и др.</t>
  </si>
  <si>
    <t>Климанова Л.Ф. и др.</t>
  </si>
  <si>
    <t>Демидова Т.Е. и др</t>
  </si>
  <si>
    <t>Другой</t>
  </si>
  <si>
    <t>Кубасов О.В.</t>
  </si>
  <si>
    <t>Ломакович С.В. и др.</t>
  </si>
  <si>
    <t>Кубасов О.В. (УМК "Гармония")</t>
  </si>
  <si>
    <t xml:space="preserve">Истомина Н.Б. </t>
  </si>
  <si>
    <t>Нечаева Н.В. и др.</t>
  </si>
  <si>
    <t>Полякова А.В.</t>
  </si>
  <si>
    <t>Кубасов О.В. (серия "Для сердца и ума")</t>
  </si>
  <si>
    <t>Моро М.И. и др.</t>
  </si>
  <si>
    <t>Репкин В.В. и др.</t>
  </si>
  <si>
    <t>Рамзаева Т.Г.</t>
  </si>
  <si>
    <t>Кудина Г.Н. и др.</t>
  </si>
  <si>
    <t>АНКЕТА ДЛЯ УЧИТЕЛЯ</t>
  </si>
  <si>
    <t>Код учителя</t>
  </si>
  <si>
    <t>1. Тип школы</t>
  </si>
  <si>
    <t>2. Вид школы</t>
  </si>
  <si>
    <t>3. Продолжительность урока</t>
  </si>
  <si>
    <t>минут</t>
  </si>
  <si>
    <t>4. Число учащихся в классе</t>
  </si>
  <si>
    <t>лет</t>
  </si>
  <si>
    <t>СПАСИБО ЗА ОТВЕТЫ!</t>
  </si>
  <si>
    <t>7. Ваш возраст</t>
  </si>
  <si>
    <t>9. Ваш стаж</t>
  </si>
  <si>
    <t>СПИСОК КЛАССА</t>
  </si>
  <si>
    <t>8. Ваша категория</t>
  </si>
  <si>
    <t>Уровень сложности</t>
  </si>
  <si>
    <t>Выполнили верно</t>
  </si>
  <si>
    <t>Выполнили неверно</t>
  </si>
  <si>
    <t>чел.</t>
  </si>
  <si>
    <t>%</t>
  </si>
  <si>
    <t>Б</t>
  </si>
  <si>
    <t>№ задания</t>
  </si>
  <si>
    <t>Максимальный балл за выполнение</t>
  </si>
  <si>
    <t>ОУ:</t>
  </si>
  <si>
    <t>ID класса:</t>
  </si>
  <si>
    <t>Проверяемое содержание</t>
  </si>
  <si>
    <t>Не приступили к выполнению</t>
  </si>
  <si>
    <t>1 балл</t>
  </si>
  <si>
    <t>Успешность выполнения работы (средний % от максимального балла за всю работу)</t>
  </si>
  <si>
    <t>Класс</t>
  </si>
  <si>
    <t>Уровень достижений</t>
  </si>
  <si>
    <t>общеобразовательная</t>
  </si>
  <si>
    <t>лицей</t>
  </si>
  <si>
    <t>интернат</t>
  </si>
  <si>
    <t>Александрова Э.И. (Вита-пресс)</t>
  </si>
  <si>
    <t>Александрова Э.И. (Дрофа)</t>
  </si>
  <si>
    <t>Аргинская И.И., Ивановская Е.И., Кормишина С.Н. (Федоров)</t>
  </si>
  <si>
    <t>Башмаков М.И., Нефедова М.Г. (АСТ. Астрель)</t>
  </si>
  <si>
    <t>Гейдман Б.П., Мишарина И.Э., Зверева Е.А. (МЦНМО)</t>
  </si>
  <si>
    <t>Давыдов В.В., Горбов С.Ф., Микулина Г.Г. (Вита-пресс)</t>
  </si>
  <si>
    <t>Демидова Т.Е., Козлова С.А., Тонких А.П. (Баласс)</t>
  </si>
  <si>
    <t>Дорофеев Г.В., Миракова Т.Н. (Просвещение)</t>
  </si>
  <si>
    <t>Истомина Н.Б. (Ассоциация XXI век)</t>
  </si>
  <si>
    <t>Моро М.И., Бантова М.А., Бельтюкова Г.В. (Просвещение) и др.</t>
  </si>
  <si>
    <t>Петерсон Л.Г. (Ювента)</t>
  </si>
  <si>
    <t>Рудницкая В.Н., Юдачева Т.В. (ВЕНТАНА-ГРАФ)</t>
  </si>
  <si>
    <t>Чекин А.Л. (Академкнига/Учебник)</t>
  </si>
  <si>
    <t xml:space="preserve">Другой </t>
  </si>
  <si>
    <r>
      <t xml:space="preserve">Кол-во </t>
    </r>
    <r>
      <rPr>
        <b/>
        <u/>
        <sz val="10"/>
        <rFont val="Cambria"/>
        <family val="1"/>
        <charset val="204"/>
      </rPr>
      <t xml:space="preserve">баллов </t>
    </r>
    <r>
      <rPr>
        <b/>
        <sz val="10"/>
        <rFont val="Cambria"/>
        <family val="1"/>
        <charset val="204"/>
      </rPr>
      <t>за задания повышенного уровня</t>
    </r>
  </si>
  <si>
    <t>Количества участников</t>
  </si>
  <si>
    <t>Базовый</t>
  </si>
  <si>
    <t>Повышенный</t>
  </si>
  <si>
    <t>Высокий</t>
  </si>
  <si>
    <t>Низкий</t>
  </si>
  <si>
    <t>Процент участников, показавших уровень освоения учебного материала:</t>
  </si>
  <si>
    <t>Номер задания (БУ)</t>
  </si>
  <si>
    <t>Номер задания (ПУ)</t>
  </si>
  <si>
    <t>№ элемента</t>
  </si>
  <si>
    <t>0 баллов</t>
  </si>
  <si>
    <t>не приступали</t>
  </si>
  <si>
    <t>доля</t>
  </si>
  <si>
    <r>
      <t xml:space="preserve">Процент от </t>
    </r>
    <r>
      <rPr>
        <b/>
        <u/>
        <sz val="10"/>
        <rFont val="Cambria"/>
        <family val="1"/>
        <charset val="204"/>
      </rPr>
      <t>максимального балла</t>
    </r>
    <r>
      <rPr>
        <b/>
        <sz val="10"/>
        <rFont val="Cambria"/>
        <family val="1"/>
        <charset val="204"/>
      </rPr>
      <t xml:space="preserve"> за выполнение заданий повышенного уровня</t>
    </r>
  </si>
  <si>
    <r>
      <t xml:space="preserve">Процент выполнения </t>
    </r>
    <r>
      <rPr>
        <b/>
        <u/>
        <sz val="10"/>
        <rFont val="Cambria"/>
        <family val="1"/>
        <charset val="204"/>
      </rPr>
      <t>заданий</t>
    </r>
    <r>
      <rPr>
        <b/>
        <sz val="10"/>
        <rFont val="Cambria"/>
        <family val="1"/>
        <charset val="204"/>
      </rPr>
      <t xml:space="preserve"> базового уровня</t>
    </r>
  </si>
  <si>
    <t>Выполняло работу:</t>
  </si>
  <si>
    <t>Выполняло работу</t>
  </si>
  <si>
    <t>N</t>
  </si>
  <si>
    <t>1002</t>
  </si>
  <si>
    <t>1003</t>
  </si>
  <si>
    <t>1004</t>
  </si>
  <si>
    <t>1005</t>
  </si>
  <si>
    <t>1006</t>
  </si>
  <si>
    <t>1007</t>
  </si>
  <si>
    <t>1008</t>
  </si>
  <si>
    <t>1009</t>
  </si>
  <si>
    <t>Название образовательной организации:</t>
  </si>
  <si>
    <t>(5)</t>
  </si>
  <si>
    <t>(6а)</t>
  </si>
  <si>
    <t>(6б)</t>
  </si>
  <si>
    <t>(8)</t>
  </si>
  <si>
    <t>Учащихся в классе:</t>
  </si>
  <si>
    <r>
      <t>Название образовательной организации:</t>
    </r>
    <r>
      <rPr>
        <sz val="11"/>
        <rFont val="Cambria"/>
        <family val="1"/>
        <charset val="204"/>
      </rPr>
      <t xml:space="preserve"> </t>
    </r>
  </si>
  <si>
    <t>ВАРИАНТ</t>
  </si>
  <si>
    <t>НОМЕР ЗАДАНИЯ</t>
  </si>
  <si>
    <t>8. Выскажите, пожалуйста, свои предложения по совершенствованию  материалов:</t>
  </si>
  <si>
    <t>Проверяемые элементы содержания</t>
  </si>
  <si>
    <t>Код проверяемых умений</t>
  </si>
  <si>
    <t>Не достигли базового уровня  (% учащихся, не достигших базового уровня)</t>
  </si>
  <si>
    <t>Достигли базового уровня  (% учащихся, достигших базового уровня)</t>
  </si>
  <si>
    <t>кол-во чел.</t>
  </si>
  <si>
    <t>процент</t>
  </si>
  <si>
    <t>Общее количество баллов за задания базового уровня</t>
  </si>
  <si>
    <t>Среднее количество баллов за задания базового уровня</t>
  </si>
  <si>
    <t>Процент выполнения заданий базового уровня</t>
  </si>
  <si>
    <t>Номер задания</t>
  </si>
  <si>
    <t>Кол-во учащихся полностью выполнивших задание</t>
  </si>
  <si>
    <t>Доля учащихся полностьювы полнивших задание</t>
  </si>
  <si>
    <t>Задания выполнены полностью</t>
  </si>
  <si>
    <t>Задания не выполнены</t>
  </si>
  <si>
    <t>Задания выполнены</t>
  </si>
  <si>
    <t>max баллов</t>
  </si>
  <si>
    <t>частично или 0 баллов</t>
  </si>
  <si>
    <t>Ожидаемая решаемость</t>
  </si>
  <si>
    <t>60-90%</t>
  </si>
  <si>
    <t>Доля учащихся, справившихся с заданием полностью</t>
  </si>
  <si>
    <t>Количество учащихся в классе по журналу</t>
  </si>
  <si>
    <t>РЕЗУЛЬТАТЫ ВЫПОЛНЕНИЯ РАБОТЫ ПО ХИМИИ (ответы учащихся)</t>
  </si>
  <si>
    <t>ДА</t>
  </si>
  <si>
    <r>
      <t xml:space="preserve">Кол-во </t>
    </r>
    <r>
      <rPr>
        <b/>
        <u/>
        <sz val="10"/>
        <rFont val="Cambria"/>
        <family val="1"/>
        <charset val="204"/>
      </rPr>
      <t>баллов</t>
    </r>
    <r>
      <rPr>
        <b/>
        <sz val="10"/>
        <rFont val="Cambria"/>
        <family val="1"/>
        <charset val="204"/>
      </rPr>
      <t xml:space="preserve"> за задания</t>
    </r>
    <r>
      <rPr>
        <b/>
        <u/>
        <sz val="10"/>
        <rFont val="Cambria"/>
        <family val="1"/>
        <charset val="204"/>
      </rPr>
      <t xml:space="preserve"> </t>
    </r>
    <r>
      <rPr>
        <b/>
        <sz val="10"/>
        <rFont val="Cambria"/>
        <family val="1"/>
        <charset val="204"/>
      </rPr>
      <t>базового уровня</t>
    </r>
  </si>
  <si>
    <t>Итоговая отметка за 9 класс по русскому языку</t>
  </si>
  <si>
    <t>5. Количество уроков русского языка в неделю</t>
  </si>
  <si>
    <t>6. Укажите автора учебника русского языка, по которому Вы работаете в этом учебном году</t>
  </si>
  <si>
    <t>РЕЗУЛЬТАТЫ ВЫПОЛНЕНИЯ РАБОТЫ ПО РУССКОМУ ЯЗЫКУ (результаты учащихя)</t>
  </si>
  <si>
    <t>Вариант 1, 2</t>
  </si>
  <si>
    <t xml:space="preserve">Предложение. Грамматическая основа предложения. Подлежащее и сказуемое как главные члены предложения </t>
  </si>
  <si>
    <t>1.1
1.4</t>
  </si>
  <si>
    <t>В</t>
  </si>
  <si>
    <t>Предложение. Виды предложений по количеству грамматических основ. Виды сложных предложений по средствам связи частей. Сложные предложения с разными видами связи</t>
  </si>
  <si>
    <t>Части речи</t>
  </si>
  <si>
    <t>Слитное, дефисное, раздельное написание слов</t>
  </si>
  <si>
    <t>1.1</t>
  </si>
  <si>
    <t>Знаки препинания в сложном предложении с союзной и бессоюзной связью. Сложное предложение с разными видами связи</t>
  </si>
  <si>
    <t>Лексическое значение слова</t>
  </si>
  <si>
    <t>1.1
1.4, 2.1</t>
  </si>
  <si>
    <t>Основные способы словообразования</t>
  </si>
  <si>
    <t>Типы подчинительной связи в словосочетании</t>
  </si>
  <si>
    <t>Предложение. Грамматическая основа предложения. Виды предложений по наличию главных: двусоставные и односоставные</t>
  </si>
  <si>
    <t>Простое осложненное предложение</t>
  </si>
  <si>
    <t>Сложное предложение</t>
  </si>
  <si>
    <t>Средства связи предложений в тексте</t>
  </si>
  <si>
    <t>Распределение участников по уровням подготовки по русскому языку</t>
  </si>
  <si>
    <t>Лексика и фразеология</t>
  </si>
  <si>
    <t>Словообразование</t>
  </si>
  <si>
    <t>Морфология</t>
  </si>
  <si>
    <t>Синтаксис</t>
  </si>
  <si>
    <t>Пунктуация</t>
  </si>
  <si>
    <t>Орфография</t>
  </si>
  <si>
    <t>А1</t>
  </si>
  <si>
    <t>А2</t>
  </si>
  <si>
    <t>А3</t>
  </si>
  <si>
    <t>А4</t>
  </si>
  <si>
    <t>А5</t>
  </si>
  <si>
    <t>А6</t>
  </si>
  <si>
    <t>В1</t>
  </si>
  <si>
    <t>В2</t>
  </si>
  <si>
    <t>В3</t>
  </si>
  <si>
    <t>В4</t>
  </si>
  <si>
    <t>В5</t>
  </si>
  <si>
    <t>В6</t>
  </si>
  <si>
    <t>В7</t>
  </si>
  <si>
    <t>Выполнили не более 6 заданий базового уровня</t>
  </si>
  <si>
    <t>А1,А2</t>
  </si>
  <si>
    <t>В3-В7</t>
  </si>
  <si>
    <t>3 октября</t>
  </si>
  <si>
    <t>Протокол проведения работы по РУССКОМУ ЯЗЫКУ для учащихся 10 классов (2013 год)</t>
  </si>
  <si>
    <t>Результаты выполнения работы по русскому языку по отдельным заданиям (10 класс, начало 2013/2014 учебного года)</t>
  </si>
  <si>
    <t>Результаты выполнения  работы по русскому языку (10 класс, начало 2013/2014)</t>
  </si>
  <si>
    <t>Критическое значение достижения базового уровня (выполнили 6 заданий базового уровня)</t>
  </si>
  <si>
    <t>Результаты выполнения работы по русскому языку (10 класс, начало 2013/2014)</t>
  </si>
  <si>
    <t>Перспективное значение  (выполнили 9 и более заданий)</t>
  </si>
  <si>
    <t xml:space="preserve">Результаты выполнения заданий базового уровня </t>
  </si>
  <si>
    <t>137022</t>
  </si>
  <si>
    <t>муниципальное общеобразовательное учрееждение средняя общеобразовательная школа № 27</t>
  </si>
  <si>
    <t>АБРАМЕНКО ВИКТОРИЯ</t>
  </si>
  <si>
    <t>БОНДАРЕНКО АНДРЕЙ</t>
  </si>
  <si>
    <t>БЫКОВА КСЕНИЯ</t>
  </si>
  <si>
    <t>ВОВК ГЕОРГИЙ</t>
  </si>
  <si>
    <t>ГАСАНОВА ГУНЕЛ</t>
  </si>
  <si>
    <t>ДАБИНА ДАРЬЯ</t>
  </si>
  <si>
    <t>ПОПОВ АЛЕКСЕЙ</t>
  </si>
  <si>
    <t>СКОРОХОДОВА ИРИНА</t>
  </si>
  <si>
    <t>ТИТОВ ГЕОРГИЙ</t>
  </si>
  <si>
    <t>07</t>
  </si>
  <si>
    <t>97</t>
  </si>
  <si>
    <t>10</t>
  </si>
  <si>
    <t>01</t>
  </si>
  <si>
    <t>98</t>
  </si>
  <si>
    <t>05</t>
  </si>
  <si>
    <t>06</t>
  </si>
  <si>
    <t>04</t>
  </si>
  <si>
    <t>ГОРОВАЯ СВЕТЛАНА ВЛАДИМИРОВНА</t>
  </si>
  <si>
    <t>ИЛЬИНА АЛЕКСАНДРА ВАДИМОВНА</t>
  </si>
  <si>
    <t>Учитель (не работающий с тестируемыми)</t>
  </si>
  <si>
    <t>средняя</t>
  </si>
  <si>
    <t>Первая</t>
  </si>
  <si>
    <t>СЛОЖЕНИЕ ОСНОВ</t>
  </si>
  <si>
    <t>СВОЮ МЕЧТУ</t>
  </si>
  <si>
    <t>24,30</t>
  </si>
  <si>
    <t>ЗАМОЛЧАЛ</t>
  </si>
  <si>
    <t>ПРИМЫКАНИЕ</t>
  </si>
  <si>
    <t>11</t>
  </si>
  <si>
    <t>МЕЧТА НАХОДИТ</t>
  </si>
  <si>
    <t>26,27</t>
  </si>
  <si>
    <t>УПРАВЛЕНИЕ</t>
  </si>
  <si>
    <t>8</t>
  </si>
  <si>
    <t>ГОЛЬЦОВА Н.Г.</t>
  </si>
  <si>
    <t>НЕТ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</si>
</sst>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%"/>
    <numFmt numFmtId="166" formatCode="0.0"/>
    <numFmt numFmtId="167" formatCode="[$-FC19]dd\ mmmm\ yyyy\ \г\.;@"/>
  </numFmts>
  <fonts count="48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2"/>
      <name val="Times New Roman"/>
      <family val="1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Arial Cyr"/>
      <family val="2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b/>
      <u/>
      <sz val="10"/>
      <name val="Cambria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2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sz val="10"/>
      <color theme="0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family val="2"/>
      <charset val="204"/>
    </font>
    <font>
      <b/>
      <i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1" fillId="0" borderId="0" applyFont="0" applyFill="0" applyBorder="0" applyAlignment="0" applyProtection="0"/>
  </cellStyleXfs>
  <cellXfs count="586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/>
    <xf numFmtId="0" fontId="7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Protection="1">
      <protection locked="0" hidden="1"/>
    </xf>
    <xf numFmtId="0" fontId="0" fillId="0" borderId="0" xfId="0" applyBorder="1" applyAlignment="1" applyProtection="1">
      <alignment horizontal="left" wrapText="1"/>
      <protection locked="0"/>
    </xf>
    <xf numFmtId="0" fontId="0" fillId="2" borderId="0" xfId="0" applyFill="1" applyBorder="1" applyAlignment="1"/>
    <xf numFmtId="0" fontId="0" fillId="0" borderId="0" xfId="0" applyBorder="1" applyAlignment="1">
      <alignment horizontal="left" wrapText="1"/>
    </xf>
    <xf numFmtId="0" fontId="9" fillId="2" borderId="0" xfId="0" applyFont="1" applyFill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5" fillId="2" borderId="0" xfId="0" applyFont="1" applyFill="1"/>
    <xf numFmtId="0" fontId="5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5" fillId="3" borderId="2" xfId="0" applyFont="1" applyFill="1" applyBorder="1"/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4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/>
    <xf numFmtId="0" fontId="5" fillId="2" borderId="2" xfId="0" applyFont="1" applyFill="1" applyBorder="1" applyAlignment="1">
      <alignment horizontal="right"/>
    </xf>
    <xf numFmtId="20" fontId="0" fillId="2" borderId="3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2" xfId="0" applyFont="1" applyFill="1" applyBorder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 vertical="center"/>
    </xf>
    <xf numFmtId="0" fontId="15" fillId="2" borderId="0" xfId="0" applyFont="1" applyFill="1" applyBorder="1"/>
    <xf numFmtId="49" fontId="0" fillId="2" borderId="0" xfId="0" applyNumberFormat="1" applyFill="1" applyBorder="1" applyAlignment="1">
      <alignment horizontal="center"/>
    </xf>
    <xf numFmtId="0" fontId="5" fillId="3" borderId="5" xfId="0" applyFont="1" applyFill="1" applyBorder="1"/>
    <xf numFmtId="49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0" fillId="0" borderId="0" xfId="1"/>
    <xf numFmtId="165" fontId="23" fillId="0" borderId="8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right"/>
    </xf>
    <xf numFmtId="165" fontId="0" fillId="0" borderId="0" xfId="2" applyNumberFormat="1" applyFont="1"/>
    <xf numFmtId="0" fontId="25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left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locked="0" hidden="1"/>
    </xf>
    <xf numFmtId="49" fontId="30" fillId="0" borderId="9" xfId="0" applyNumberFormat="1" applyFont="1" applyFill="1" applyBorder="1" applyAlignment="1" applyProtection="1">
      <alignment horizontal="center"/>
      <protection hidden="1"/>
    </xf>
    <xf numFmtId="49" fontId="30" fillId="0" borderId="0" xfId="0" applyNumberFormat="1" applyFont="1" applyFill="1" applyBorder="1" applyAlignment="1" applyProtection="1">
      <alignment horizontal="center" vertical="center"/>
      <protection hidden="1"/>
    </xf>
    <xf numFmtId="49" fontId="30" fillId="0" borderId="10" xfId="0" applyNumberFormat="1" applyFont="1" applyFill="1" applyBorder="1" applyAlignment="1" applyProtection="1">
      <alignment horizontal="center"/>
      <protection hidden="1"/>
    </xf>
    <xf numFmtId="49" fontId="30" fillId="0" borderId="11" xfId="0" applyNumberFormat="1" applyFont="1" applyFill="1" applyBorder="1" applyAlignment="1" applyProtection="1">
      <alignment horizontal="center"/>
      <protection hidden="1"/>
    </xf>
    <xf numFmtId="49" fontId="30" fillId="0" borderId="8" xfId="0" applyNumberFormat="1" applyFont="1" applyFill="1" applyBorder="1" applyAlignment="1" applyProtection="1">
      <alignment horizontal="center"/>
      <protection locked="0" hidden="1"/>
    </xf>
    <xf numFmtId="0" fontId="25" fillId="4" borderId="12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 applyProtection="1">
      <alignment horizontal="center" vertical="center" wrapText="1"/>
      <protection hidden="1"/>
    </xf>
    <xf numFmtId="0" fontId="25" fillId="4" borderId="14" xfId="0" applyFont="1" applyFill="1" applyBorder="1" applyAlignment="1" applyProtection="1">
      <alignment horizontal="center" vertical="center"/>
      <protection hidden="1"/>
    </xf>
    <xf numFmtId="0" fontId="25" fillId="0" borderId="8" xfId="0" applyFont="1" applyBorder="1" applyAlignment="1" applyProtection="1">
      <alignment horizontal="center"/>
      <protection hidden="1"/>
    </xf>
    <xf numFmtId="0" fontId="25" fillId="0" borderId="8" xfId="0" applyFont="1" applyBorder="1" applyAlignment="1" applyProtection="1">
      <alignment horizontal="center" vertical="center"/>
      <protection locked="0" hidden="1"/>
    </xf>
    <xf numFmtId="0" fontId="25" fillId="0" borderId="8" xfId="0" applyNumberFormat="1" applyFont="1" applyBorder="1" applyProtection="1">
      <protection locked="0"/>
    </xf>
    <xf numFmtId="0" fontId="25" fillId="0" borderId="8" xfId="0" applyNumberFormat="1" applyFont="1" applyBorder="1" applyAlignment="1" applyProtection="1">
      <alignment horizontal="center"/>
      <protection hidden="1"/>
    </xf>
    <xf numFmtId="0" fontId="25" fillId="0" borderId="8" xfId="0" applyNumberFormat="1" applyFont="1" applyBorder="1" applyAlignment="1" applyProtection="1">
      <alignment horizontal="center"/>
      <protection locked="0"/>
    </xf>
    <xf numFmtId="49" fontId="25" fillId="0" borderId="8" xfId="0" applyNumberFormat="1" applyFont="1" applyBorder="1" applyAlignment="1" applyProtection="1">
      <alignment horizontal="center"/>
      <protection locked="0"/>
    </xf>
    <xf numFmtId="49" fontId="25" fillId="2" borderId="8" xfId="0" applyNumberFormat="1" applyFont="1" applyFill="1" applyBorder="1" applyAlignment="1" applyProtection="1">
      <alignment horizontal="center"/>
      <protection locked="0"/>
    </xf>
    <xf numFmtId="0" fontId="25" fillId="0" borderId="8" xfId="0" applyNumberFormat="1" applyFont="1" applyBorder="1" applyAlignment="1" applyProtection="1">
      <alignment horizontal="center" vertical="center"/>
      <protection locked="0"/>
    </xf>
    <xf numFmtId="0" fontId="25" fillId="2" borderId="0" xfId="0" applyFont="1" applyFill="1" applyProtection="1">
      <protection hidden="1"/>
    </xf>
    <xf numFmtId="0" fontId="25" fillId="2" borderId="0" xfId="0" applyFont="1" applyFill="1" applyAlignment="1" applyProtection="1"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protection hidden="1"/>
    </xf>
    <xf numFmtId="0" fontId="25" fillId="2" borderId="0" xfId="0" applyFont="1" applyFill="1" applyBorder="1" applyAlignment="1" applyProtection="1">
      <protection hidden="1"/>
    </xf>
    <xf numFmtId="0" fontId="25" fillId="2" borderId="0" xfId="0" applyFont="1" applyFill="1" applyAlignment="1" applyProtection="1">
      <alignment wrapText="1"/>
      <protection hidden="1"/>
    </xf>
    <xf numFmtId="0" fontId="25" fillId="2" borderId="0" xfId="0" applyFont="1" applyFill="1" applyBorder="1" applyAlignment="1" applyProtection="1">
      <alignment wrapText="1"/>
      <protection hidden="1"/>
    </xf>
    <xf numFmtId="0" fontId="28" fillId="2" borderId="0" xfId="0" applyFont="1" applyFill="1" applyBorder="1" applyAlignment="1" applyProtection="1">
      <alignment horizontal="left" wrapText="1"/>
      <protection hidden="1"/>
    </xf>
    <xf numFmtId="0" fontId="28" fillId="2" borderId="0" xfId="0" applyFont="1" applyFill="1" applyBorder="1" applyAlignment="1" applyProtection="1">
      <alignment horizontal="right"/>
      <protection hidden="1"/>
    </xf>
    <xf numFmtId="0" fontId="30" fillId="2" borderId="6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right"/>
      <protection hidden="1"/>
    </xf>
    <xf numFmtId="0" fontId="28" fillId="2" borderId="3" xfId="0" applyFont="1" applyFill="1" applyBorder="1" applyAlignment="1" applyProtection="1">
      <alignment horizontal="center" vertical="center"/>
      <protection locked="0" hidden="1"/>
    </xf>
    <xf numFmtId="0" fontId="32" fillId="2" borderId="0" xfId="0" applyFont="1" applyFill="1" applyBorder="1" applyAlignment="1" applyProtection="1">
      <protection hidden="1"/>
    </xf>
    <xf numFmtId="0" fontId="25" fillId="2" borderId="8" xfId="0" applyFont="1" applyFill="1" applyBorder="1" applyAlignment="1" applyProtection="1">
      <alignment horizontal="center"/>
      <protection hidden="1"/>
    </xf>
    <xf numFmtId="0" fontId="25" fillId="2" borderId="8" xfId="0" applyFont="1" applyFill="1" applyBorder="1" applyAlignment="1" applyProtection="1">
      <alignment vertical="center" wrapText="1"/>
      <protection hidden="1"/>
    </xf>
    <xf numFmtId="0" fontId="2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Font="1" applyBorder="1" applyAlignment="1">
      <alignment horizontal="right" vertical="center"/>
    </xf>
    <xf numFmtId="1" fontId="33" fillId="0" borderId="0" xfId="1" applyNumberFormat="1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wrapText="1"/>
    </xf>
    <xf numFmtId="0" fontId="25" fillId="2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25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 wrapText="1"/>
    </xf>
    <xf numFmtId="0" fontId="24" fillId="0" borderId="0" xfId="1" applyFont="1" applyAlignment="1">
      <alignment wrapText="1"/>
    </xf>
    <xf numFmtId="0" fontId="33" fillId="0" borderId="0" xfId="1" applyFont="1" applyBorder="1" applyAlignment="1">
      <alignment vertical="center" wrapText="1"/>
    </xf>
    <xf numFmtId="0" fontId="26" fillId="0" borderId="8" xfId="0" applyFont="1" applyBorder="1" applyAlignment="1">
      <alignment horizontal="center" vertical="center"/>
    </xf>
    <xf numFmtId="165" fontId="26" fillId="0" borderId="8" xfId="2" applyNumberFormat="1" applyFont="1" applyBorder="1" applyAlignment="1">
      <alignment horizontal="center" vertical="center"/>
    </xf>
    <xf numFmtId="165" fontId="0" fillId="0" borderId="0" xfId="0" applyNumberFormat="1"/>
    <xf numFmtId="0" fontId="34" fillId="0" borderId="0" xfId="0" applyFont="1"/>
    <xf numFmtId="0" fontId="34" fillId="0" borderId="0" xfId="0" applyFont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34" fillId="4" borderId="8" xfId="0" applyFont="1" applyFill="1" applyBorder="1"/>
    <xf numFmtId="0" fontId="24" fillId="0" borderId="0" xfId="1" applyFont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0" fontId="30" fillId="5" borderId="9" xfId="0" applyFont="1" applyFill="1" applyBorder="1" applyAlignment="1">
      <alignment horizontal="center"/>
    </xf>
    <xf numFmtId="0" fontId="0" fillId="5" borderId="0" xfId="0" applyFill="1"/>
    <xf numFmtId="0" fontId="30" fillId="5" borderId="0" xfId="0" applyFont="1" applyFill="1" applyBorder="1" applyAlignment="1" applyProtection="1">
      <alignment horizontal="center"/>
      <protection hidden="1"/>
    </xf>
    <xf numFmtId="0" fontId="30" fillId="5" borderId="0" xfId="0" applyFont="1" applyFill="1" applyAlignment="1">
      <alignment horizontal="center"/>
    </xf>
    <xf numFmtId="0" fontId="33" fillId="5" borderId="0" xfId="1" applyFont="1" applyFill="1" applyBorder="1" applyAlignment="1">
      <alignment vertical="center" wrapText="1"/>
    </xf>
    <xf numFmtId="0" fontId="24" fillId="5" borderId="0" xfId="1" applyFont="1" applyFill="1" applyBorder="1" applyAlignment="1">
      <alignment horizontal="left" vertical="center"/>
    </xf>
    <xf numFmtId="0" fontId="35" fillId="6" borderId="15" xfId="1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 vertical="center"/>
    </xf>
    <xf numFmtId="166" fontId="0" fillId="0" borderId="0" xfId="0" applyNumberFormat="1"/>
    <xf numFmtId="49" fontId="30" fillId="0" borderId="8" xfId="0" applyNumberFormat="1" applyFont="1" applyFill="1" applyBorder="1" applyAlignment="1" applyProtection="1">
      <alignment horizontal="center"/>
      <protection hidden="1"/>
    </xf>
    <xf numFmtId="0" fontId="25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9" xfId="0" applyFont="1" applyFill="1" applyBorder="1" applyAlignment="1" applyProtection="1">
      <alignment vertical="center" wrapText="1"/>
      <protection hidden="1"/>
    </xf>
    <xf numFmtId="0" fontId="25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2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Protection="1">
      <protection hidden="1"/>
    </xf>
    <xf numFmtId="0" fontId="25" fillId="2" borderId="26" xfId="0" applyFont="1" applyFill="1" applyBorder="1" applyAlignment="1" applyProtection="1">
      <alignment horizontal="center"/>
      <protection hidden="1"/>
    </xf>
    <xf numFmtId="0" fontId="25" fillId="2" borderId="26" xfId="0" applyFont="1" applyFill="1" applyBorder="1" applyAlignment="1" applyProtection="1">
      <alignment vertical="center" wrapText="1"/>
      <protection hidden="1"/>
    </xf>
    <xf numFmtId="0" fontId="25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5" xfId="0" applyBorder="1" applyProtection="1">
      <protection hidden="1"/>
    </xf>
    <xf numFmtId="0" fontId="25" fillId="2" borderId="20" xfId="0" applyFont="1" applyFill="1" applyBorder="1" applyAlignment="1" applyProtection="1">
      <alignment horizontal="center"/>
      <protection hidden="1"/>
    </xf>
    <xf numFmtId="0" fontId="25" fillId="2" borderId="20" xfId="0" applyFont="1" applyFill="1" applyBorder="1" applyAlignment="1" applyProtection="1">
      <alignment vertical="center" wrapText="1"/>
      <protection hidden="1"/>
    </xf>
    <xf numFmtId="0" fontId="25" fillId="2" borderId="23" xfId="0" applyFont="1" applyFill="1" applyBorder="1" applyAlignment="1" applyProtection="1">
      <alignment vertical="center" wrapText="1"/>
      <protection hidden="1"/>
    </xf>
    <xf numFmtId="0" fontId="25" fillId="2" borderId="24" xfId="0" applyFont="1" applyFill="1" applyBorder="1" applyAlignment="1" applyProtection="1">
      <alignment vertical="center" wrapText="1"/>
      <protection hidden="1"/>
    </xf>
    <xf numFmtId="0" fontId="5" fillId="5" borderId="0" xfId="0" applyFont="1" applyFill="1"/>
    <xf numFmtId="9" fontId="28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8" xfId="0" applyFont="1" applyBorder="1" applyAlignment="1">
      <alignment horizontal="justify" vertical="center" wrapText="1"/>
    </xf>
    <xf numFmtId="0" fontId="23" fillId="0" borderId="8" xfId="1" applyFont="1" applyBorder="1" applyAlignment="1">
      <alignment horizontal="center" vertical="center"/>
    </xf>
    <xf numFmtId="0" fontId="28" fillId="2" borderId="28" xfId="0" applyFont="1" applyFill="1" applyBorder="1" applyAlignment="1" applyProtection="1">
      <alignment horizontal="center" vertical="center" wrapText="1"/>
      <protection hidden="1"/>
    </xf>
    <xf numFmtId="0" fontId="28" fillId="2" borderId="29" xfId="0" applyFont="1" applyFill="1" applyBorder="1" applyAlignment="1" applyProtection="1">
      <alignment horizontal="center" vertical="center" wrapText="1"/>
      <protection hidden="1"/>
    </xf>
    <xf numFmtId="0" fontId="28" fillId="2" borderId="30" xfId="0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1" applyFont="1" applyBorder="1" applyAlignment="1">
      <alignment horizontal="center"/>
    </xf>
    <xf numFmtId="0" fontId="34" fillId="4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 applyProtection="1">
      <alignment horizontal="center"/>
      <protection hidden="1"/>
    </xf>
    <xf numFmtId="0" fontId="36" fillId="0" borderId="21" xfId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3" fillId="0" borderId="26" xfId="1" applyFont="1" applyBorder="1" applyAlignment="1">
      <alignment horizontal="center" vertical="center"/>
    </xf>
    <xf numFmtId="165" fontId="23" fillId="0" borderId="26" xfId="1" applyNumberFormat="1" applyFont="1" applyBorder="1" applyAlignment="1">
      <alignment horizontal="center" vertical="center"/>
    </xf>
    <xf numFmtId="165" fontId="23" fillId="0" borderId="22" xfId="1" applyNumberFormat="1" applyFont="1" applyBorder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165" fontId="23" fillId="0" borderId="15" xfId="1" applyNumberFormat="1" applyFont="1" applyBorder="1" applyAlignment="1">
      <alignment horizontal="center" vertical="center"/>
    </xf>
    <xf numFmtId="0" fontId="33" fillId="0" borderId="0" xfId="1" applyFont="1" applyBorder="1" applyAlignment="1">
      <alignment horizontal="right"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33" fillId="0" borderId="0" xfId="1" applyFont="1" applyBorder="1" applyAlignment="1">
      <alignment horizontal="center" vertical="center" wrapText="1"/>
    </xf>
    <xf numFmtId="166" fontId="26" fillId="0" borderId="8" xfId="0" applyNumberFormat="1" applyFont="1" applyBorder="1" applyAlignment="1">
      <alignment horizontal="center" vertical="center"/>
    </xf>
    <xf numFmtId="166" fontId="26" fillId="0" borderId="8" xfId="2" applyNumberFormat="1" applyFont="1" applyBorder="1" applyAlignment="1">
      <alignment horizontal="center" vertical="center"/>
    </xf>
    <xf numFmtId="1" fontId="26" fillId="0" borderId="8" xfId="2" applyNumberFormat="1" applyFont="1" applyBorder="1" applyAlignment="1">
      <alignment horizontal="center" vertical="center"/>
    </xf>
    <xf numFmtId="1" fontId="26" fillId="0" borderId="14" xfId="2" applyNumberFormat="1" applyFont="1" applyBorder="1" applyAlignment="1">
      <alignment horizontal="center" vertical="center"/>
    </xf>
    <xf numFmtId="0" fontId="37" fillId="0" borderId="0" xfId="0" applyFont="1"/>
    <xf numFmtId="1" fontId="26" fillId="0" borderId="8" xfId="0" applyNumberFormat="1" applyFont="1" applyBorder="1" applyAlignment="1">
      <alignment horizontal="center" vertical="center"/>
    </xf>
    <xf numFmtId="0" fontId="33" fillId="0" borderId="9" xfId="1" applyFont="1" applyBorder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10" fontId="0" fillId="0" borderId="0" xfId="0" applyNumberFormat="1"/>
    <xf numFmtId="0" fontId="33" fillId="0" borderId="0" xfId="1" applyFont="1" applyBorder="1" applyAlignment="1">
      <alignment horizontal="left" vertical="center" wrapText="1"/>
    </xf>
    <xf numFmtId="0" fontId="10" fillId="0" borderId="8" xfId="1" applyBorder="1" applyAlignment="1">
      <alignment horizontal="center" vertical="center"/>
    </xf>
    <xf numFmtId="165" fontId="10" fillId="0" borderId="8" xfId="1" applyNumberFormat="1" applyBorder="1" applyAlignment="1">
      <alignment vertical="center"/>
    </xf>
    <xf numFmtId="165" fontId="23" fillId="0" borderId="26" xfId="2" applyNumberFormat="1" applyFont="1" applyBorder="1" applyAlignment="1">
      <alignment horizontal="center" vertical="center"/>
    </xf>
    <xf numFmtId="0" fontId="42" fillId="9" borderId="8" xfId="0" applyFont="1" applyFill="1" applyBorder="1" applyAlignment="1" applyProtection="1">
      <alignment horizontal="center" vertical="center" wrapText="1"/>
      <protection hidden="1"/>
    </xf>
    <xf numFmtId="0" fontId="42" fillId="9" borderId="8" xfId="0" applyFont="1" applyFill="1" applyBorder="1" applyAlignment="1" applyProtection="1">
      <alignment horizontal="center" vertical="center" textRotation="90"/>
      <protection hidden="1"/>
    </xf>
    <xf numFmtId="0" fontId="42" fillId="9" borderId="19" xfId="0" applyFont="1" applyFill="1" applyBorder="1" applyAlignment="1" applyProtection="1">
      <alignment horizontal="center" vertical="center"/>
      <protection hidden="1"/>
    </xf>
    <xf numFmtId="0" fontId="43" fillId="9" borderId="8" xfId="0" applyFont="1" applyFill="1" applyBorder="1" applyAlignment="1">
      <alignment horizontal="center" vertical="center" wrapText="1"/>
    </xf>
    <xf numFmtId="0" fontId="42" fillId="7" borderId="26" xfId="0" applyFont="1" applyFill="1" applyBorder="1" applyAlignment="1" applyProtection="1">
      <alignment horizontal="center" vertical="center" wrapText="1"/>
      <protection hidden="1"/>
    </xf>
    <xf numFmtId="0" fontId="41" fillId="7" borderId="26" xfId="0" applyFont="1" applyFill="1" applyBorder="1" applyProtection="1">
      <protection hidden="1"/>
    </xf>
    <xf numFmtId="0" fontId="41" fillId="7" borderId="35" xfId="0" applyNumberFormat="1" applyFont="1" applyFill="1" applyBorder="1" applyAlignment="1" applyProtection="1">
      <alignment horizontal="center"/>
      <protection hidden="1"/>
    </xf>
    <xf numFmtId="0" fontId="43" fillId="9" borderId="16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 applyProtection="1">
      <alignment horizontal="center" vertical="center" wrapText="1"/>
      <protection hidden="1"/>
    </xf>
    <xf numFmtId="0" fontId="41" fillId="7" borderId="8" xfId="0" applyFont="1" applyFill="1" applyBorder="1" applyProtection="1">
      <protection hidden="1"/>
    </xf>
    <xf numFmtId="0" fontId="41" fillId="7" borderId="36" xfId="0" applyNumberFormat="1" applyFont="1" applyFill="1" applyBorder="1" applyAlignment="1" applyProtection="1">
      <alignment horizontal="center"/>
      <protection hidden="1"/>
    </xf>
    <xf numFmtId="0" fontId="42" fillId="9" borderId="12" xfId="0" applyFont="1" applyFill="1" applyBorder="1" applyAlignment="1"/>
    <xf numFmtId="0" fontId="42" fillId="9" borderId="12" xfId="0" applyFont="1" applyFill="1" applyBorder="1" applyAlignment="1">
      <alignment horizontal="center" textRotation="90"/>
    </xf>
    <xf numFmtId="0" fontId="42" fillId="9" borderId="37" xfId="0" applyFont="1" applyFill="1" applyBorder="1" applyAlignment="1">
      <alignment horizontal="center"/>
    </xf>
    <xf numFmtId="49" fontId="41" fillId="0" borderId="0" xfId="0" applyNumberFormat="1" applyFont="1" applyProtection="1">
      <protection hidden="1"/>
    </xf>
    <xf numFmtId="0" fontId="41" fillId="0" borderId="0" xfId="0" applyFont="1" applyBorder="1" applyProtection="1">
      <protection hidden="1"/>
    </xf>
    <xf numFmtId="0" fontId="41" fillId="0" borderId="0" xfId="0" applyFont="1" applyProtection="1">
      <protection hidden="1"/>
    </xf>
    <xf numFmtId="0" fontId="41" fillId="0" borderId="0" xfId="0" applyFont="1" applyAlignment="1" applyProtection="1">
      <alignment wrapText="1"/>
      <protection hidden="1"/>
    </xf>
    <xf numFmtId="0" fontId="26" fillId="0" borderId="3" xfId="0" applyFont="1" applyBorder="1" applyAlignment="1" applyProtection="1">
      <alignment horizontal="center" vertical="center" wrapText="1"/>
      <protection locked="0" hidden="1"/>
    </xf>
    <xf numFmtId="0" fontId="28" fillId="4" borderId="13" xfId="0" applyFont="1" applyFill="1" applyBorder="1" applyAlignment="1" applyProtection="1">
      <alignment horizontal="center" vertical="center" wrapText="1"/>
      <protection hidden="1"/>
    </xf>
    <xf numFmtId="0" fontId="25" fillId="2" borderId="23" xfId="0" applyFont="1" applyFill="1" applyBorder="1" applyAlignment="1" applyProtection="1">
      <alignment horizontal="center"/>
      <protection hidden="1"/>
    </xf>
    <xf numFmtId="0" fontId="25" fillId="2" borderId="19" xfId="0" applyFont="1" applyFill="1" applyBorder="1" applyAlignment="1" applyProtection="1">
      <alignment horizontal="center"/>
      <protection hidden="1"/>
    </xf>
    <xf numFmtId="0" fontId="25" fillId="2" borderId="24" xfId="0" applyFont="1" applyFill="1" applyBorder="1" applyAlignment="1" applyProtection="1">
      <alignment horizontal="center"/>
      <protection hidden="1"/>
    </xf>
    <xf numFmtId="0" fontId="25" fillId="2" borderId="21" xfId="0" applyFont="1" applyFill="1" applyBorder="1" applyAlignment="1" applyProtection="1">
      <alignment vertical="center" wrapText="1"/>
      <protection hidden="1"/>
    </xf>
    <xf numFmtId="0" fontId="25" fillId="2" borderId="16" xfId="0" applyFont="1" applyFill="1" applyBorder="1" applyAlignment="1" applyProtection="1">
      <alignment vertical="center" wrapText="1"/>
      <protection hidden="1"/>
    </xf>
    <xf numFmtId="0" fontId="25" fillId="2" borderId="17" xfId="0" applyFont="1" applyFill="1" applyBorder="1" applyAlignment="1" applyProtection="1">
      <alignment vertical="center" wrapText="1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14" xfId="0" applyFont="1" applyFill="1" applyBorder="1" applyAlignment="1" applyProtection="1">
      <alignment horizontal="center" vertical="center" textRotation="90" wrapText="1"/>
      <protection hidden="1"/>
    </xf>
    <xf numFmtId="0" fontId="25" fillId="0" borderId="8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 applyProtection="1">
      <alignment horizontal="center" wrapText="1"/>
      <protection hidden="1"/>
    </xf>
    <xf numFmtId="0" fontId="25" fillId="0" borderId="38" xfId="0" applyFont="1" applyFill="1" applyBorder="1" applyAlignment="1" applyProtection="1">
      <alignment horizontal="center" vertical="center"/>
      <protection hidden="1"/>
    </xf>
    <xf numFmtId="0" fontId="25" fillId="0" borderId="32" xfId="0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  <protection locked="0" hidden="1"/>
    </xf>
    <xf numFmtId="0" fontId="28" fillId="0" borderId="13" xfId="0" applyFont="1" applyFill="1" applyBorder="1" applyAlignment="1" applyProtection="1">
      <alignment horizontal="center" vertical="center" textRotation="90"/>
      <protection hidden="1"/>
    </xf>
    <xf numFmtId="0" fontId="28" fillId="0" borderId="39" xfId="0" applyFont="1" applyFill="1" applyBorder="1" applyAlignment="1" applyProtection="1">
      <alignment horizontal="center" vertical="center"/>
      <protection hidden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" fontId="25" fillId="2" borderId="8" xfId="0" applyNumberFormat="1" applyFont="1" applyFill="1" applyBorder="1" applyAlignment="1" applyProtection="1">
      <alignment horizontal="center"/>
      <protection locked="0"/>
    </xf>
    <xf numFmtId="1" fontId="25" fillId="0" borderId="8" xfId="0" applyNumberFormat="1" applyFont="1" applyBorder="1" applyAlignment="1" applyProtection="1">
      <alignment horizontal="center"/>
      <protection locked="0"/>
    </xf>
    <xf numFmtId="0" fontId="28" fillId="7" borderId="13" xfId="0" applyFont="1" applyFill="1" applyBorder="1" applyAlignment="1" applyProtection="1">
      <alignment horizontal="center" vertical="center" wrapText="1"/>
      <protection hidden="1"/>
    </xf>
    <xf numFmtId="0" fontId="25" fillId="5" borderId="0" xfId="0" applyFont="1" applyFill="1" applyBorder="1" applyAlignment="1">
      <alignment horizontal="center" vertical="center" wrapText="1"/>
    </xf>
    <xf numFmtId="0" fontId="0" fillId="5" borderId="0" xfId="0" applyFill="1" applyProtection="1">
      <protection hidden="1"/>
    </xf>
    <xf numFmtId="0" fontId="19" fillId="5" borderId="0" xfId="0" applyFont="1" applyFill="1" applyProtection="1">
      <protection hidden="1"/>
    </xf>
    <xf numFmtId="0" fontId="25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9" borderId="11" xfId="0" applyFont="1" applyFill="1" applyBorder="1" applyAlignment="1">
      <alignment horizontal="center" vertical="center" wrapText="1"/>
    </xf>
    <xf numFmtId="0" fontId="43" fillId="9" borderId="21" xfId="0" applyFont="1" applyFill="1" applyBorder="1" applyAlignment="1">
      <alignment horizontal="center" vertical="center" wrapText="1"/>
    </xf>
    <xf numFmtId="0" fontId="43" fillId="9" borderId="26" xfId="0" applyFont="1" applyFill="1" applyBorder="1" applyAlignment="1">
      <alignment horizontal="center" vertical="center" wrapText="1"/>
    </xf>
    <xf numFmtId="0" fontId="25" fillId="2" borderId="43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44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7" borderId="46" xfId="0" applyFont="1" applyFill="1" applyBorder="1" applyAlignment="1" applyProtection="1">
      <alignment horizontal="center" vertical="center" textRotation="90" wrapText="1"/>
      <protection hidden="1"/>
    </xf>
    <xf numFmtId="0" fontId="28" fillId="7" borderId="13" xfId="0" applyFont="1" applyFill="1" applyBorder="1" applyAlignment="1" applyProtection="1">
      <alignment horizontal="center" vertical="center" textRotation="90" wrapText="1"/>
      <protection hidden="1"/>
    </xf>
    <xf numFmtId="0" fontId="28" fillId="7" borderId="45" xfId="0" applyFont="1" applyFill="1" applyBorder="1" applyAlignment="1" applyProtection="1">
      <alignment horizontal="center" vertical="center" wrapText="1"/>
      <protection hidden="1"/>
    </xf>
    <xf numFmtId="0" fontId="42" fillId="9" borderId="14" xfId="0" applyFont="1" applyFill="1" applyBorder="1" applyAlignment="1" applyProtection="1">
      <alignment horizontal="center" vertical="center" wrapText="1"/>
      <protection hidden="1"/>
    </xf>
    <xf numFmtId="0" fontId="42" fillId="9" borderId="14" xfId="0" applyFont="1" applyFill="1" applyBorder="1" applyAlignment="1" applyProtection="1">
      <alignment horizontal="center" vertical="center" textRotation="90"/>
      <protection hidden="1"/>
    </xf>
    <xf numFmtId="0" fontId="42" fillId="9" borderId="38" xfId="0" applyFont="1" applyFill="1" applyBorder="1" applyAlignment="1" applyProtection="1">
      <alignment horizontal="center" vertical="center"/>
      <protection hidden="1"/>
    </xf>
    <xf numFmtId="49" fontId="20" fillId="0" borderId="8" xfId="0" applyNumberFormat="1" applyFont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textRotation="90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4" borderId="57" xfId="0" applyFont="1" applyFill="1" applyBorder="1" applyAlignment="1">
      <alignment horizontal="center" vertical="center" wrapText="1"/>
    </xf>
    <xf numFmtId="0" fontId="28" fillId="4" borderId="5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 hidden="1"/>
    </xf>
    <xf numFmtId="0" fontId="39" fillId="0" borderId="0" xfId="1" applyFont="1" applyFill="1" applyBorder="1" applyAlignment="1"/>
    <xf numFmtId="0" fontId="0" fillId="0" borderId="0" xfId="0" applyFill="1" applyBorder="1" applyAlignment="1"/>
    <xf numFmtId="0" fontId="0" fillId="0" borderId="0" xfId="0" applyFont="1" applyFill="1" applyBorder="1" applyAlignment="1"/>
    <xf numFmtId="0" fontId="20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0" fillId="0" borderId="0" xfId="1" applyFill="1"/>
    <xf numFmtId="0" fontId="10" fillId="0" borderId="0" xfId="1" applyFill="1" applyBorder="1"/>
    <xf numFmtId="0" fontId="24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0" fillId="0" borderId="0" xfId="0" applyFill="1" applyBorder="1"/>
    <xf numFmtId="0" fontId="24" fillId="0" borderId="0" xfId="1" applyFont="1" applyFill="1" applyAlignment="1">
      <alignment vertical="center" wrapText="1"/>
    </xf>
    <xf numFmtId="1" fontId="33" fillId="0" borderId="9" xfId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4" fillId="0" borderId="0" xfId="1" applyFont="1" applyBorder="1" applyAlignment="1"/>
    <xf numFmtId="0" fontId="30" fillId="5" borderId="0" xfId="0" applyFont="1" applyFill="1" applyBorder="1" applyAlignment="1"/>
    <xf numFmtId="0" fontId="30" fillId="5" borderId="0" xfId="0" applyFont="1" applyFill="1" applyBorder="1" applyAlignment="1">
      <alignment horizontal="center"/>
    </xf>
    <xf numFmtId="0" fontId="0" fillId="5" borderId="0" xfId="0" applyFill="1" applyBorder="1"/>
    <xf numFmtId="0" fontId="41" fillId="5" borderId="0" xfId="0" applyFont="1" applyFill="1" applyAlignment="1" applyProtection="1">
      <alignment wrapText="1"/>
      <protection hidden="1"/>
    </xf>
    <xf numFmtId="0" fontId="41" fillId="5" borderId="0" xfId="0" applyFont="1" applyFill="1" applyProtection="1">
      <protection hidden="1"/>
    </xf>
    <xf numFmtId="0" fontId="36" fillId="0" borderId="8" xfId="1" applyFont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35" fillId="6" borderId="8" xfId="1" applyFont="1" applyFill="1" applyBorder="1" applyAlignment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 applyBorder="1" applyProtection="1">
      <protection hidden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 applyProtection="1">
      <alignment vertical="center" wrapText="1"/>
      <protection hidden="1"/>
    </xf>
    <xf numFmtId="0" fontId="25" fillId="2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4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3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9" xfId="0" applyFont="1" applyFill="1" applyBorder="1" applyAlignment="1" applyProtection="1">
      <alignment horizontal="center" vertical="center" textRotation="90"/>
      <protection hidden="1"/>
    </xf>
    <xf numFmtId="0" fontId="28" fillId="0" borderId="37" xfId="0" applyFont="1" applyFill="1" applyBorder="1" applyAlignment="1" applyProtection="1">
      <alignment horizontal="center" vertical="center" textRotation="90"/>
      <protection hidden="1"/>
    </xf>
    <xf numFmtId="0" fontId="42" fillId="9" borderId="28" xfId="0" applyFont="1" applyFill="1" applyBorder="1" applyAlignment="1" applyProtection="1">
      <alignment horizontal="center" vertical="center"/>
      <protection hidden="1"/>
    </xf>
    <xf numFmtId="0" fontId="42" fillId="9" borderId="29" xfId="0" applyFont="1" applyFill="1" applyBorder="1" applyAlignment="1" applyProtection="1">
      <alignment horizontal="center" vertical="center"/>
      <protection hidden="1"/>
    </xf>
    <xf numFmtId="0" fontId="42" fillId="9" borderId="59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5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43" fillId="9" borderId="56" xfId="0" applyFont="1" applyFill="1" applyBorder="1" applyAlignment="1">
      <alignment horizontal="center" vertical="center" wrapText="1"/>
    </xf>
    <xf numFmtId="0" fontId="43" fillId="9" borderId="53" xfId="0" applyFont="1" applyFill="1" applyBorder="1" applyAlignment="1">
      <alignment horizontal="center" vertical="center" wrapText="1"/>
    </xf>
    <xf numFmtId="0" fontId="25" fillId="2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4" borderId="8" xfId="0" applyFont="1" applyFill="1" applyBorder="1" applyAlignment="1">
      <alignment horizontal="center" vertical="center" wrapText="1"/>
    </xf>
    <xf numFmtId="0" fontId="28" fillId="10" borderId="57" xfId="0" applyFont="1" applyFill="1" applyBorder="1" applyAlignment="1">
      <alignment horizontal="center" vertical="center" wrapText="1"/>
    </xf>
    <xf numFmtId="0" fontId="28" fillId="10" borderId="58" xfId="0" applyFont="1" applyFill="1" applyBorder="1" applyAlignment="1">
      <alignment horizontal="center" vertical="center" wrapText="1"/>
    </xf>
    <xf numFmtId="0" fontId="28" fillId="10" borderId="48" xfId="0" applyFont="1" applyFill="1" applyBorder="1" applyAlignment="1">
      <alignment horizontal="center" vertical="center" wrapText="1"/>
    </xf>
    <xf numFmtId="0" fontId="30" fillId="4" borderId="51" xfId="0" applyFont="1" applyFill="1" applyBorder="1" applyAlignment="1" applyProtection="1">
      <alignment vertical="center" wrapText="1"/>
      <protection hidden="1"/>
    </xf>
    <xf numFmtId="0" fontId="30" fillId="4" borderId="60" xfId="0" applyFont="1" applyFill="1" applyBorder="1" applyAlignment="1" applyProtection="1">
      <alignment vertical="center" wrapText="1"/>
      <protection hidden="1"/>
    </xf>
    <xf numFmtId="0" fontId="30" fillId="4" borderId="0" xfId="0" applyFont="1" applyFill="1" applyBorder="1" applyAlignment="1" applyProtection="1">
      <alignment vertical="center" wrapText="1"/>
      <protection hidden="1"/>
    </xf>
    <xf numFmtId="0" fontId="30" fillId="4" borderId="4" xfId="0" applyFont="1" applyFill="1" applyBorder="1" applyAlignment="1" applyProtection="1">
      <alignment vertical="center" wrapText="1"/>
      <protection hidden="1"/>
    </xf>
    <xf numFmtId="0" fontId="35" fillId="6" borderId="12" xfId="1" applyFont="1" applyFill="1" applyBorder="1" applyAlignment="1">
      <alignment horizontal="center" vertical="center" wrapText="1"/>
    </xf>
    <xf numFmtId="0" fontId="35" fillId="6" borderId="36" xfId="1" applyFont="1" applyFill="1" applyBorder="1" applyAlignment="1">
      <alignment horizontal="center" vertical="center" wrapText="1"/>
    </xf>
    <xf numFmtId="0" fontId="35" fillId="4" borderId="12" xfId="1" applyFont="1" applyFill="1" applyBorder="1" applyAlignment="1">
      <alignment horizontal="center" vertical="center" wrapText="1"/>
    </xf>
    <xf numFmtId="0" fontId="35" fillId="4" borderId="36" xfId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/>
    </xf>
    <xf numFmtId="166" fontId="38" fillId="0" borderId="0" xfId="2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48" xfId="0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43" fillId="9" borderId="19" xfId="0" applyFont="1" applyFill="1" applyBorder="1" applyAlignment="1">
      <alignment horizontal="center" vertical="center" wrapText="1"/>
    </xf>
    <xf numFmtId="0" fontId="42" fillId="7" borderId="21" xfId="0" applyFont="1" applyFill="1" applyBorder="1" applyAlignment="1" applyProtection="1">
      <alignment horizontal="center" vertical="center" wrapText="1"/>
      <protection hidden="1"/>
    </xf>
    <xf numFmtId="0" fontId="42" fillId="7" borderId="16" xfId="0" applyFont="1" applyFill="1" applyBorder="1" applyAlignment="1" applyProtection="1">
      <alignment horizontal="center" vertical="center" wrapText="1"/>
      <protection hidden="1"/>
    </xf>
    <xf numFmtId="166" fontId="28" fillId="7" borderId="14" xfId="0" applyNumberFormat="1" applyFont="1" applyFill="1" applyBorder="1" applyAlignment="1" applyProtection="1">
      <alignment horizontal="center" vertical="center" wrapText="1"/>
      <protection hidden="1"/>
    </xf>
    <xf numFmtId="0" fontId="41" fillId="7" borderId="12" xfId="0" applyFont="1" applyFill="1" applyBorder="1" applyProtection="1">
      <protection hidden="1"/>
    </xf>
    <xf numFmtId="166" fontId="28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5" fontId="4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165" fontId="35" fillId="0" borderId="8" xfId="2" applyNumberFormat="1" applyFont="1" applyBorder="1" applyAlignment="1">
      <alignment horizontal="center" vertical="center" wrapText="1"/>
    </xf>
    <xf numFmtId="0" fontId="35" fillId="8" borderId="8" xfId="1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vertical="center" wrapText="1"/>
    </xf>
    <xf numFmtId="0" fontId="35" fillId="0" borderId="8" xfId="1" applyFont="1" applyBorder="1" applyAlignment="1">
      <alignment horizontal="center" vertical="center" wrapText="1"/>
    </xf>
    <xf numFmtId="0" fontId="41" fillId="7" borderId="60" xfId="0" applyNumberFormat="1" applyFont="1" applyFill="1" applyBorder="1" applyAlignment="1" applyProtection="1">
      <alignment horizontal="center"/>
      <protection hidden="1"/>
    </xf>
    <xf numFmtId="0" fontId="25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3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36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33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4" borderId="61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43" fillId="9" borderId="23" xfId="0" applyFont="1" applyFill="1" applyBorder="1" applyAlignment="1">
      <alignment horizontal="center" vertical="center" wrapText="1"/>
    </xf>
    <xf numFmtId="0" fontId="25" fillId="2" borderId="5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45" xfId="0" applyNumberFormat="1" applyFont="1" applyFill="1" applyBorder="1" applyAlignment="1" applyProtection="1">
      <alignment horizontal="center" vertical="center" wrapText="1"/>
      <protection locked="0" hidden="1"/>
    </xf>
    <xf numFmtId="0" fontId="36" fillId="0" borderId="17" xfId="1" applyFont="1" applyBorder="1" applyAlignment="1">
      <alignment horizontal="center" vertical="center"/>
    </xf>
    <xf numFmtId="0" fontId="23" fillId="0" borderId="20" xfId="1" applyFont="1" applyBorder="1" applyAlignment="1">
      <alignment horizontal="center" vertical="center"/>
    </xf>
    <xf numFmtId="165" fontId="23" fillId="0" borderId="20" xfId="1" applyNumberFormat="1" applyFont="1" applyBorder="1" applyAlignment="1">
      <alignment horizontal="center" vertical="center"/>
    </xf>
    <xf numFmtId="165" fontId="23" fillId="0" borderId="18" xfId="1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wrapText="1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center"/>
    </xf>
    <xf numFmtId="0" fontId="39" fillId="0" borderId="0" xfId="1" applyFont="1" applyFill="1" applyBorder="1" applyAlignment="1">
      <alignment wrapText="1"/>
    </xf>
    <xf numFmtId="0" fontId="24" fillId="0" borderId="0" xfId="1" applyFont="1" applyFill="1" applyAlignment="1">
      <alignment wrapText="1"/>
    </xf>
    <xf numFmtId="0" fontId="24" fillId="0" borderId="0" xfId="1" applyFont="1" applyFill="1" applyBorder="1" applyAlignment="1">
      <alignment horizontal="center" vertical="center"/>
    </xf>
    <xf numFmtId="0" fontId="37" fillId="5" borderId="0" xfId="0" applyFont="1" applyFill="1" applyProtection="1">
      <protection hidden="1"/>
    </xf>
    <xf numFmtId="0" fontId="37" fillId="5" borderId="42" xfId="0" applyFont="1" applyFill="1" applyBorder="1" applyProtection="1">
      <protection hidden="1"/>
    </xf>
    <xf numFmtId="0" fontId="37" fillId="5" borderId="12" xfId="0" applyFont="1" applyFill="1" applyBorder="1" applyProtection="1">
      <protection hidden="1"/>
    </xf>
    <xf numFmtId="166" fontId="37" fillId="5" borderId="0" xfId="2" applyNumberFormat="1" applyFont="1" applyFill="1" applyBorder="1" applyProtection="1">
      <protection hidden="1"/>
    </xf>
    <xf numFmtId="9" fontId="37" fillId="5" borderId="0" xfId="2" applyNumberFormat="1" applyFont="1" applyFill="1" applyBorder="1" applyProtection="1">
      <protection hidden="1"/>
    </xf>
    <xf numFmtId="0" fontId="37" fillId="5" borderId="0" xfId="0" applyFont="1" applyFill="1" applyBorder="1" applyProtection="1">
      <protection hidden="1"/>
    </xf>
    <xf numFmtId="0" fontId="25" fillId="0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42" fillId="7" borderId="31" xfId="0" applyFont="1" applyFill="1" applyBorder="1" applyAlignment="1" applyProtection="1">
      <alignment horizontal="center" vertical="center"/>
      <protection hidden="1"/>
    </xf>
    <xf numFmtId="0" fontId="44" fillId="7" borderId="12" xfId="0" applyFont="1" applyFill="1" applyBorder="1" applyAlignment="1" applyProtection="1">
      <alignment horizontal="center" vertical="center"/>
      <protection hidden="1"/>
    </xf>
    <xf numFmtId="166" fontId="44" fillId="7" borderId="12" xfId="0" applyNumberFormat="1" applyFont="1" applyFill="1" applyBorder="1" applyAlignment="1" applyProtection="1">
      <alignment horizontal="center" vertical="center"/>
      <protection hidden="1"/>
    </xf>
    <xf numFmtId="0" fontId="45" fillId="7" borderId="37" xfId="0" applyFont="1" applyFill="1" applyBorder="1" applyProtection="1">
      <protection hidden="1"/>
    </xf>
    <xf numFmtId="0" fontId="25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5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62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64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2" borderId="65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64" xfId="0" applyNumberFormat="1" applyFont="1" applyFill="1" applyBorder="1" applyAlignment="1" applyProtection="1">
      <alignment horizontal="center" vertical="center" wrapText="1"/>
      <protection locked="0" hidden="1"/>
    </xf>
    <xf numFmtId="49" fontId="25" fillId="2" borderId="6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Border="1"/>
    <xf numFmtId="0" fontId="46" fillId="0" borderId="0" xfId="1" applyFont="1"/>
    <xf numFmtId="9" fontId="46" fillId="0" borderId="0" xfId="2" applyFont="1"/>
    <xf numFmtId="0" fontId="47" fillId="0" borderId="0" xfId="1" applyFont="1" applyAlignment="1">
      <alignment horizontal="center" vertical="center" wrapText="1"/>
    </xf>
    <xf numFmtId="49" fontId="47" fillId="0" borderId="9" xfId="1" applyNumberFormat="1" applyFont="1" applyBorder="1" applyAlignment="1">
      <alignment horizontal="center" vertical="center" wrapText="1"/>
    </xf>
    <xf numFmtId="49" fontId="33" fillId="0" borderId="9" xfId="1" applyNumberFormat="1" applyFont="1" applyBorder="1" applyAlignment="1">
      <alignment vertical="center" wrapText="1"/>
    </xf>
    <xf numFmtId="0" fontId="23" fillId="4" borderId="20" xfId="1" applyFont="1" applyFill="1" applyBorder="1" applyAlignment="1">
      <alignment horizontal="center" vertical="center" wrapText="1"/>
    </xf>
    <xf numFmtId="0" fontId="23" fillId="4" borderId="1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1" fontId="33" fillId="5" borderId="9" xfId="1" applyNumberFormat="1" applyFont="1" applyFill="1" applyBorder="1" applyAlignment="1">
      <alignment horizontal="left" vertical="center" wrapText="1"/>
    </xf>
    <xf numFmtId="0" fontId="40" fillId="5" borderId="0" xfId="1" applyFont="1" applyFill="1"/>
    <xf numFmtId="0" fontId="43" fillId="9" borderId="31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horizontal="center" vertical="center" wrapText="1"/>
    </xf>
    <xf numFmtId="0" fontId="43" fillId="9" borderId="37" xfId="0" applyFont="1" applyFill="1" applyBorder="1" applyAlignment="1">
      <alignment horizontal="center" vertical="center" wrapText="1"/>
    </xf>
    <xf numFmtId="0" fontId="43" fillId="9" borderId="60" xfId="0" applyFont="1" applyFill="1" applyBorder="1" applyAlignment="1">
      <alignment horizontal="center" vertical="center" wrapText="1"/>
    </xf>
    <xf numFmtId="0" fontId="28" fillId="7" borderId="21" xfId="0" applyNumberFormat="1" applyFont="1" applyFill="1" applyBorder="1" applyAlignment="1" applyProtection="1">
      <alignment horizontal="center" vertical="center" wrapText="1"/>
      <protection hidden="1"/>
    </xf>
    <xf numFmtId="9" fontId="28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6" xfId="0" applyFont="1" applyFill="1" applyBorder="1" applyAlignment="1" applyProtection="1">
      <alignment horizontal="center"/>
      <protection hidden="1"/>
    </xf>
    <xf numFmtId="166" fontId="28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2" xfId="0" applyNumberFormat="1" applyFont="1" applyFill="1" applyBorder="1" applyAlignment="1" applyProtection="1">
      <alignment horizontal="center"/>
      <protection hidden="1"/>
    </xf>
    <xf numFmtId="0" fontId="28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5" xfId="0" applyNumberFormat="1" applyFont="1" applyFill="1" applyBorder="1" applyAlignment="1" applyProtection="1">
      <alignment horizontal="center"/>
      <protection hidden="1"/>
    </xf>
    <xf numFmtId="0" fontId="28" fillId="7" borderId="30" xfId="0" applyNumberFormat="1" applyFont="1" applyFill="1" applyBorder="1" applyAlignment="1" applyProtection="1">
      <alignment horizontal="center" vertical="center" wrapText="1"/>
      <protection hidden="1"/>
    </xf>
    <xf numFmtId="9" fontId="28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66" xfId="0" applyFont="1" applyFill="1" applyBorder="1" applyAlignment="1" applyProtection="1">
      <alignment horizontal="center"/>
      <protection hidden="1"/>
    </xf>
    <xf numFmtId="166" fontId="28" fillId="7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20" xfId="0" applyFont="1" applyFill="1" applyBorder="1" applyAlignment="1" applyProtection="1">
      <alignment horizontal="center"/>
      <protection hidden="1"/>
    </xf>
    <xf numFmtId="166" fontId="28" fillId="7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18" xfId="0" applyNumberFormat="1" applyFont="1" applyFill="1" applyBorder="1" applyAlignment="1" applyProtection="1">
      <alignment horizontal="center"/>
      <protection hidden="1"/>
    </xf>
    <xf numFmtId="0" fontId="30" fillId="0" borderId="9" xfId="0" applyFont="1" applyFill="1" applyBorder="1" applyAlignment="1" applyProtection="1">
      <alignment horizontal="center"/>
      <protection hidden="1"/>
    </xf>
    <xf numFmtId="0" fontId="25" fillId="0" borderId="9" xfId="0" applyFont="1" applyBorder="1" applyAlignment="1">
      <alignment horizontal="center"/>
    </xf>
    <xf numFmtId="0" fontId="28" fillId="0" borderId="0" xfId="0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" xfId="0" applyFont="1" applyBorder="1" applyAlignment="1" applyProtection="1">
      <alignment horizontal="center" vertical="center" wrapText="1"/>
      <protection locked="0" hidden="1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4" borderId="12" xfId="0" applyFont="1" applyFill="1" applyBorder="1" applyAlignment="1" applyProtection="1">
      <alignment horizontal="center" vertical="center" textRotation="90" wrapText="1"/>
      <protection hidden="1"/>
    </xf>
    <xf numFmtId="0" fontId="25" fillId="4" borderId="13" xfId="0" applyFont="1" applyFill="1" applyBorder="1" applyAlignment="1" applyProtection="1">
      <alignment horizontal="center" vertical="center" textRotation="90" wrapText="1"/>
      <protection hidden="1"/>
    </xf>
    <xf numFmtId="0" fontId="25" fillId="4" borderId="14" xfId="0" applyFont="1" applyFill="1" applyBorder="1" applyAlignment="1" applyProtection="1">
      <alignment horizontal="center" vertical="center" textRotation="90" wrapText="1"/>
      <protection hidden="1"/>
    </xf>
    <xf numFmtId="0" fontId="25" fillId="4" borderId="8" xfId="0" applyFont="1" applyFill="1" applyBorder="1" applyAlignment="1" applyProtection="1">
      <alignment horizontal="center" vertical="center"/>
      <protection hidden="1"/>
    </xf>
    <xf numFmtId="0" fontId="25" fillId="4" borderId="12" xfId="0" applyFont="1" applyFill="1" applyBorder="1" applyAlignment="1" applyProtection="1">
      <alignment horizontal="center" vertical="center" wrapText="1"/>
      <protection hidden="1"/>
    </xf>
    <xf numFmtId="0" fontId="25" fillId="4" borderId="13" xfId="0" applyFont="1" applyFill="1" applyBorder="1" applyAlignment="1" applyProtection="1">
      <alignment horizontal="center" wrapText="1"/>
      <protection hidden="1"/>
    </xf>
    <xf numFmtId="0" fontId="25" fillId="4" borderId="14" xfId="0" applyFont="1" applyFill="1" applyBorder="1" applyAlignment="1" applyProtection="1">
      <alignment horizontal="center" wrapText="1"/>
      <protection hidden="1"/>
    </xf>
    <xf numFmtId="0" fontId="25" fillId="4" borderId="37" xfId="0" applyFont="1" applyFill="1" applyBorder="1" applyAlignment="1" applyProtection="1">
      <alignment horizontal="center" vertical="center"/>
      <protection hidden="1"/>
    </xf>
    <xf numFmtId="0" fontId="25" fillId="4" borderId="42" xfId="0" applyFont="1" applyFill="1" applyBorder="1" applyAlignment="1" applyProtection="1">
      <alignment horizontal="center" vertical="center"/>
      <protection hidden="1"/>
    </xf>
    <xf numFmtId="0" fontId="25" fillId="4" borderId="39" xfId="0" applyFont="1" applyFill="1" applyBorder="1" applyAlignment="1" applyProtection="1">
      <alignment horizontal="center" vertical="center"/>
      <protection hidden="1"/>
    </xf>
    <xf numFmtId="0" fontId="25" fillId="4" borderId="46" xfId="0" applyFont="1" applyFill="1" applyBorder="1" applyAlignment="1" applyProtection="1">
      <alignment horizontal="center" vertical="center"/>
      <protection hidden="1"/>
    </xf>
    <xf numFmtId="0" fontId="25" fillId="4" borderId="38" xfId="0" applyFont="1" applyFill="1" applyBorder="1" applyAlignment="1" applyProtection="1">
      <alignment horizontal="center" vertical="center"/>
      <protection hidden="1"/>
    </xf>
    <xf numFmtId="0" fontId="25" fillId="4" borderId="32" xfId="0" applyFont="1" applyFill="1" applyBorder="1" applyAlignment="1" applyProtection="1">
      <alignment horizontal="center" vertical="center"/>
      <protection hidden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 applyProtection="1">
      <alignment horizontal="center" vertical="center" wrapText="1"/>
      <protection locked="0" hidden="1"/>
    </xf>
    <xf numFmtId="0" fontId="25" fillId="4" borderId="13" xfId="0" applyFont="1" applyFill="1" applyBorder="1" applyAlignment="1" applyProtection="1">
      <alignment horizontal="center" vertical="center" wrapText="1"/>
      <protection locked="0" hidden="1"/>
    </xf>
    <xf numFmtId="0" fontId="25" fillId="4" borderId="14" xfId="0" applyFont="1" applyFill="1" applyBorder="1" applyAlignment="1" applyProtection="1">
      <alignment horizontal="center" vertical="center" wrapText="1"/>
      <protection locked="0" hidden="1"/>
    </xf>
    <xf numFmtId="0" fontId="25" fillId="4" borderId="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>
      <alignment vertical="center" wrapText="1"/>
    </xf>
    <xf numFmtId="0" fontId="13" fillId="2" borderId="41" xfId="0" applyFont="1" applyFill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2" borderId="0" xfId="0" applyFill="1" applyAlignment="1"/>
    <xf numFmtId="0" fontId="0" fillId="2" borderId="4" xfId="0" applyFill="1" applyBorder="1" applyAlignment="1"/>
    <xf numFmtId="0" fontId="0" fillId="2" borderId="49" xfId="0" applyFill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0" borderId="0" xfId="0" applyAlignment="1"/>
    <xf numFmtId="0" fontId="0" fillId="0" borderId="4" xfId="0" applyBorder="1" applyAlignment="1"/>
    <xf numFmtId="0" fontId="0" fillId="2" borderId="49" xfId="0" applyFill="1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8" xfId="0" applyBorder="1" applyAlignment="1" applyProtection="1">
      <alignment vertical="top" wrapText="1"/>
      <protection locked="0"/>
    </xf>
    <xf numFmtId="0" fontId="0" fillId="2" borderId="49" xfId="0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164" fontId="0" fillId="2" borderId="49" xfId="0" applyNumberFormat="1" applyFill="1" applyBorder="1" applyAlignment="1" applyProtection="1">
      <alignment horizontal="center"/>
      <protection locked="0"/>
    </xf>
    <xf numFmtId="164" fontId="0" fillId="0" borderId="48" xfId="0" applyNumberFormat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right" vertical="center" wrapText="1"/>
      <protection hidden="1"/>
    </xf>
    <xf numFmtId="0" fontId="11" fillId="0" borderId="4" xfId="0" applyFont="1" applyBorder="1" applyAlignment="1">
      <alignment horizontal="right" vertical="center" wrapText="1"/>
    </xf>
    <xf numFmtId="0" fontId="6" fillId="3" borderId="49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2" borderId="47" xfId="0" applyFill="1" applyBorder="1" applyAlignment="1" applyProtection="1"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hidden="1"/>
    </xf>
    <xf numFmtId="0" fontId="28" fillId="4" borderId="12" xfId="0" applyFont="1" applyFill="1" applyBorder="1" applyAlignment="1" applyProtection="1">
      <alignment horizontal="center" vertical="center" wrapText="1"/>
      <protection hidden="1"/>
    </xf>
    <xf numFmtId="0" fontId="28" fillId="4" borderId="8" xfId="0" applyFont="1" applyFill="1" applyBorder="1" applyAlignment="1" applyProtection="1">
      <alignment horizontal="center" vertical="center" textRotation="90"/>
      <protection hidden="1"/>
    </xf>
    <xf numFmtId="0" fontId="28" fillId="4" borderId="12" xfId="0" applyFont="1" applyFill="1" applyBorder="1" applyAlignment="1" applyProtection="1">
      <alignment horizontal="center" vertical="center" textRotation="90"/>
      <protection hidden="1"/>
    </xf>
    <xf numFmtId="0" fontId="28" fillId="4" borderId="19" xfId="0" applyFont="1" applyFill="1" applyBorder="1" applyAlignment="1" applyProtection="1">
      <alignment horizontal="center" vertical="center"/>
      <protection hidden="1"/>
    </xf>
    <xf numFmtId="0" fontId="28" fillId="4" borderId="37" xfId="0" applyFont="1" applyFill="1" applyBorder="1" applyAlignment="1" applyProtection="1">
      <alignment horizontal="center" vertical="center"/>
      <protection hidden="1"/>
    </xf>
    <xf numFmtId="14" fontId="28" fillId="2" borderId="6" xfId="0" applyNumberFormat="1" applyFont="1" applyFill="1" applyBorder="1" applyAlignment="1" applyProtection="1">
      <alignment horizontal="center" wrapText="1"/>
      <protection locked="0"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41" xfId="0" applyFont="1" applyFill="1" applyBorder="1" applyAlignment="1" applyProtection="1">
      <alignment horizontal="center" vertical="center" wrapText="1"/>
      <protection hidden="1"/>
    </xf>
    <xf numFmtId="0" fontId="30" fillId="4" borderId="50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center" vertical="center" wrapText="1"/>
      <protection hidden="1"/>
    </xf>
    <xf numFmtId="0" fontId="30" fillId="4" borderId="6" xfId="0" applyFont="1" applyFill="1" applyBorder="1" applyAlignment="1" applyProtection="1">
      <alignment horizontal="center" vertical="center" wrapText="1"/>
      <protection hidden="1"/>
    </xf>
    <xf numFmtId="0" fontId="30" fillId="4" borderId="7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30" fillId="2" borderId="19" xfId="0" applyFont="1" applyFill="1" applyBorder="1" applyAlignment="1" applyProtection="1">
      <alignment horizontal="center" vertical="center" wrapText="1"/>
      <protection hidden="1"/>
    </xf>
    <xf numFmtId="0" fontId="30" fillId="2" borderId="10" xfId="0" applyFont="1" applyFill="1" applyBorder="1" applyAlignment="1" applyProtection="1">
      <alignment horizontal="center" vertical="center" wrapText="1"/>
      <protection hidden="1"/>
    </xf>
    <xf numFmtId="0" fontId="30" fillId="2" borderId="11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center" vertical="center" wrapText="1"/>
      <protection hidden="1"/>
    </xf>
    <xf numFmtId="0" fontId="26" fillId="2" borderId="46" xfId="0" applyFont="1" applyFill="1" applyBorder="1" applyAlignment="1" applyProtection="1">
      <alignment horizontal="center" vertical="center" wrapText="1"/>
      <protection hidden="1"/>
    </xf>
    <xf numFmtId="0" fontId="26" fillId="2" borderId="0" xfId="0" applyFont="1" applyFill="1" applyBorder="1" applyAlignment="1" applyProtection="1">
      <alignment horizontal="right" vertical="center" wrapText="1"/>
      <protection hidden="1"/>
    </xf>
    <xf numFmtId="0" fontId="25" fillId="2" borderId="0" xfId="0" applyFont="1" applyFill="1" applyBorder="1" applyAlignment="1"/>
    <xf numFmtId="0" fontId="25" fillId="2" borderId="9" xfId="0" applyFont="1" applyFill="1" applyBorder="1" applyAlignment="1" applyProtection="1">
      <alignment horizontal="center" wrapText="1"/>
      <protection hidden="1"/>
    </xf>
    <xf numFmtId="0" fontId="40" fillId="5" borderId="0" xfId="1" applyFont="1" applyFill="1"/>
    <xf numFmtId="0" fontId="28" fillId="7" borderId="26" xfId="0" applyFont="1" applyFill="1" applyBorder="1" applyAlignment="1" applyProtection="1">
      <alignment horizontal="center" vertical="center" wrapText="1"/>
      <protection hidden="1"/>
    </xf>
    <xf numFmtId="0" fontId="28" fillId="7" borderId="8" xfId="0" applyFont="1" applyFill="1" applyBorder="1" applyAlignment="1" applyProtection="1">
      <alignment horizontal="center" vertical="center" wrapText="1"/>
      <protection hidden="1"/>
    </xf>
    <xf numFmtId="0" fontId="28" fillId="7" borderId="12" xfId="0" applyFont="1" applyFill="1" applyBorder="1" applyAlignment="1" applyProtection="1">
      <alignment horizontal="center" vertical="center" wrapText="1"/>
      <protection hidden="1"/>
    </xf>
    <xf numFmtId="0" fontId="28" fillId="7" borderId="40" xfId="0" applyFont="1" applyFill="1" applyBorder="1" applyAlignment="1" applyProtection="1">
      <alignment horizontal="center" vertical="center" wrapText="1"/>
      <protection hidden="1"/>
    </xf>
    <xf numFmtId="0" fontId="28" fillId="7" borderId="13" xfId="0" applyFont="1" applyFill="1" applyBorder="1" applyAlignment="1" applyProtection="1">
      <alignment horizontal="center" vertical="center" wrapText="1"/>
      <protection hidden="1"/>
    </xf>
    <xf numFmtId="0" fontId="28" fillId="7" borderId="22" xfId="0" applyFont="1" applyFill="1" applyBorder="1" applyAlignment="1" applyProtection="1">
      <alignment horizontal="center" vertical="center" wrapText="1"/>
      <protection hidden="1"/>
    </xf>
    <xf numFmtId="0" fontId="28" fillId="7" borderId="15" xfId="0" applyFont="1" applyFill="1" applyBorder="1" applyAlignment="1" applyProtection="1">
      <alignment horizontal="center" vertical="center" wrapText="1"/>
      <protection hidden="1"/>
    </xf>
    <xf numFmtId="0" fontId="28" fillId="7" borderId="36" xfId="0" applyFont="1" applyFill="1" applyBorder="1" applyAlignment="1" applyProtection="1">
      <alignment horizontal="center" vertical="center" wrapText="1"/>
      <protection hidden="1"/>
    </xf>
    <xf numFmtId="0" fontId="28" fillId="4" borderId="14" xfId="0" applyFont="1" applyFill="1" applyBorder="1" applyAlignment="1" applyProtection="1">
      <alignment horizontal="center" vertical="center" wrapText="1"/>
      <protection hidden="1"/>
    </xf>
    <xf numFmtId="0" fontId="28" fillId="7" borderId="26" xfId="0" applyFont="1" applyFill="1" applyBorder="1" applyAlignment="1" applyProtection="1">
      <alignment horizontal="center" vertical="center" textRotation="90" wrapText="1"/>
      <protection hidden="1"/>
    </xf>
    <xf numFmtId="0" fontId="28" fillId="7" borderId="8" xfId="0" applyFont="1" applyFill="1" applyBorder="1" applyAlignment="1" applyProtection="1">
      <alignment horizontal="center" vertical="center" textRotation="90" wrapText="1"/>
      <protection hidden="1"/>
    </xf>
    <xf numFmtId="0" fontId="28" fillId="7" borderId="12" xfId="0" applyFont="1" applyFill="1" applyBorder="1" applyAlignment="1" applyProtection="1">
      <alignment horizontal="center" vertical="center" textRotation="90" wrapText="1"/>
      <protection hidden="1"/>
    </xf>
    <xf numFmtId="0" fontId="28" fillId="7" borderId="21" xfId="0" applyFont="1" applyFill="1" applyBorder="1" applyAlignment="1" applyProtection="1">
      <alignment horizontal="center" vertical="center" textRotation="90" wrapText="1"/>
      <protection hidden="1"/>
    </xf>
    <xf numFmtId="0" fontId="28" fillId="7" borderId="16" xfId="0" applyFont="1" applyFill="1" applyBorder="1" applyAlignment="1" applyProtection="1">
      <alignment horizontal="center" vertical="center" textRotation="90" wrapText="1"/>
      <protection hidden="1"/>
    </xf>
    <xf numFmtId="0" fontId="28" fillId="7" borderId="42" xfId="0" applyFont="1" applyFill="1" applyBorder="1" applyAlignment="1" applyProtection="1">
      <alignment horizontal="center" vertical="center" textRotation="90" wrapText="1"/>
      <protection hidden="1"/>
    </xf>
    <xf numFmtId="0" fontId="28" fillId="4" borderId="8" xfId="0" applyFont="1" applyFill="1" applyBorder="1" applyAlignment="1" applyProtection="1">
      <alignment horizontal="center" vertical="center"/>
      <protection hidden="1"/>
    </xf>
    <xf numFmtId="0" fontId="28" fillId="4" borderId="12" xfId="0" applyFont="1" applyFill="1" applyBorder="1" applyAlignment="1" applyProtection="1">
      <alignment horizontal="center" vertical="center"/>
      <protection hidden="1"/>
    </xf>
    <xf numFmtId="0" fontId="28" fillId="4" borderId="13" xfId="0" applyFont="1" applyFill="1" applyBorder="1" applyAlignment="1" applyProtection="1">
      <alignment horizontal="center" vertical="center" textRotation="90"/>
      <protection hidden="1"/>
    </xf>
    <xf numFmtId="0" fontId="28" fillId="4" borderId="39" xfId="0" applyFont="1" applyFill="1" applyBorder="1" applyAlignment="1" applyProtection="1">
      <alignment horizontal="center" vertical="center" textRotation="90"/>
      <protection hidden="1"/>
    </xf>
    <xf numFmtId="0" fontId="30" fillId="4" borderId="37" xfId="0" applyFont="1" applyFill="1" applyBorder="1" applyAlignment="1" applyProtection="1">
      <alignment horizontal="center" vertical="center" wrapText="1"/>
      <protection hidden="1"/>
    </xf>
    <xf numFmtId="0" fontId="30" fillId="4" borderId="51" xfId="0" applyFont="1" applyFill="1" applyBorder="1" applyAlignment="1" applyProtection="1">
      <alignment horizontal="center" vertical="center" wrapText="1"/>
      <protection hidden="1"/>
    </xf>
    <xf numFmtId="0" fontId="30" fillId="4" borderId="44" xfId="0" applyFont="1" applyFill="1" applyBorder="1" applyAlignment="1" applyProtection="1">
      <alignment horizontal="center" vertical="center" wrapText="1"/>
      <protection hidden="1"/>
    </xf>
    <xf numFmtId="0" fontId="26" fillId="2" borderId="39" xfId="0" applyFont="1" applyFill="1" applyBorder="1" applyAlignment="1" applyProtection="1">
      <alignment horizontal="center" vertical="center" wrapText="1"/>
      <protection hidden="1"/>
    </xf>
    <xf numFmtId="0" fontId="30" fillId="2" borderId="8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/>
    <xf numFmtId="167" fontId="28" fillId="2" borderId="6" xfId="0" applyNumberFormat="1" applyFont="1" applyFill="1" applyBorder="1" applyAlignment="1" applyProtection="1">
      <alignment horizontal="center" wrapText="1"/>
      <protection locked="0" hidden="1"/>
    </xf>
    <xf numFmtId="0" fontId="34" fillId="2" borderId="6" xfId="0" applyFont="1" applyFill="1" applyBorder="1" applyAlignment="1" applyProtection="1">
      <alignment horizontal="center" wrapText="1"/>
      <protection hidden="1"/>
    </xf>
    <xf numFmtId="0" fontId="24" fillId="0" borderId="0" xfId="1" applyFont="1" applyAlignment="1">
      <alignment horizontal="center" wrapText="1"/>
    </xf>
    <xf numFmtId="0" fontId="23" fillId="4" borderId="26" xfId="1" applyFont="1" applyFill="1" applyBorder="1" applyAlignment="1">
      <alignment horizontal="center" vertical="center" wrapText="1"/>
    </xf>
    <xf numFmtId="0" fontId="33" fillId="0" borderId="9" xfId="1" applyFont="1" applyBorder="1" applyAlignment="1">
      <alignment horizontal="center" vertical="center" wrapText="1"/>
    </xf>
    <xf numFmtId="0" fontId="23" fillId="4" borderId="22" xfId="1" applyFont="1" applyFill="1" applyBorder="1" applyAlignment="1">
      <alignment horizontal="center" vertical="center" wrapText="1"/>
    </xf>
    <xf numFmtId="0" fontId="33" fillId="0" borderId="0" xfId="1" applyFont="1" applyBorder="1" applyAlignment="1">
      <alignment horizontal="right" vertical="center" wrapText="1"/>
    </xf>
    <xf numFmtId="0" fontId="24" fillId="0" borderId="6" xfId="1" applyFont="1" applyBorder="1" applyAlignment="1">
      <alignment horizontal="center"/>
    </xf>
    <xf numFmtId="0" fontId="23" fillId="4" borderId="20" xfId="1" applyFont="1" applyFill="1" applyBorder="1" applyAlignment="1">
      <alignment horizontal="center" vertical="center" wrapText="1"/>
    </xf>
    <xf numFmtId="0" fontId="23" fillId="4" borderId="21" xfId="1" applyFont="1" applyFill="1" applyBorder="1" applyAlignment="1">
      <alignment horizontal="center" vertical="center" wrapText="1"/>
    </xf>
    <xf numFmtId="0" fontId="23" fillId="4" borderId="17" xfId="1" applyFont="1" applyFill="1" applyBorder="1" applyAlignment="1">
      <alignment horizontal="center" vertical="center" wrapText="1"/>
    </xf>
    <xf numFmtId="0" fontId="23" fillId="4" borderId="26" xfId="1" applyFont="1" applyFill="1" applyBorder="1" applyAlignment="1">
      <alignment horizontal="center" vertical="center" textRotation="90" wrapText="1"/>
    </xf>
    <xf numFmtId="0" fontId="23" fillId="4" borderId="20" xfId="1" applyFont="1" applyFill="1" applyBorder="1" applyAlignment="1">
      <alignment horizontal="center" vertical="center" textRotation="90" wrapText="1"/>
    </xf>
    <xf numFmtId="9" fontId="10" fillId="0" borderId="19" xfId="1" applyNumberFormat="1" applyBorder="1" applyAlignment="1">
      <alignment horizontal="center" vertical="center"/>
    </xf>
    <xf numFmtId="0" fontId="10" fillId="0" borderId="10" xfId="1" applyBorder="1" applyAlignment="1">
      <alignment horizontal="center" vertical="center"/>
    </xf>
    <xf numFmtId="0" fontId="10" fillId="0" borderId="11" xfId="1" applyBorder="1" applyAlignment="1">
      <alignment horizontal="center" vertical="center"/>
    </xf>
    <xf numFmtId="0" fontId="10" fillId="0" borderId="8" xfId="1" applyBorder="1" applyAlignment="1">
      <alignment horizontal="center" wrapText="1"/>
    </xf>
    <xf numFmtId="0" fontId="10" fillId="0" borderId="8" xfId="1" applyBorder="1" applyAlignment="1">
      <alignment horizontal="center"/>
    </xf>
    <xf numFmtId="0" fontId="10" fillId="0" borderId="8" xfId="1" applyBorder="1" applyAlignment="1">
      <alignment horizontal="center" vertical="center" wrapText="1"/>
    </xf>
    <xf numFmtId="0" fontId="10" fillId="0" borderId="19" xfId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 wrapText="1"/>
    </xf>
    <xf numFmtId="1" fontId="33" fillId="0" borderId="0" xfId="1" applyNumberFormat="1" applyFont="1" applyBorder="1" applyAlignment="1">
      <alignment horizontal="left" vertical="center" wrapText="1"/>
    </xf>
    <xf numFmtId="0" fontId="39" fillId="0" borderId="0" xfId="1" applyFont="1" applyAlignment="1">
      <alignment horizont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4" xfId="0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wrapText="1"/>
    </xf>
    <xf numFmtId="0" fontId="33" fillId="0" borderId="9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 wrapText="1"/>
    </xf>
    <xf numFmtId="0" fontId="39" fillId="5" borderId="0" xfId="1" applyFont="1" applyFill="1" applyAlignment="1">
      <alignment horizontal="center" wrapText="1"/>
    </xf>
    <xf numFmtId="0" fontId="33" fillId="5" borderId="0" xfId="1" applyFont="1" applyFill="1" applyBorder="1" applyAlignment="1">
      <alignment horizontal="center" vertical="center" wrapText="1"/>
    </xf>
    <xf numFmtId="0" fontId="35" fillId="6" borderId="8" xfId="1" applyFont="1" applyFill="1" applyBorder="1" applyAlignment="1">
      <alignment horizontal="center" vertical="center" wrapText="1"/>
    </xf>
    <xf numFmtId="0" fontId="35" fillId="6" borderId="12" xfId="1" applyFont="1" applyFill="1" applyBorder="1" applyAlignment="1">
      <alignment horizontal="center" vertical="center" wrapText="1"/>
    </xf>
    <xf numFmtId="0" fontId="35" fillId="6" borderId="12" xfId="1" applyFont="1" applyFill="1" applyBorder="1" applyAlignment="1">
      <alignment horizontal="center" vertical="center" textRotation="90" wrapText="1"/>
    </xf>
    <xf numFmtId="0" fontId="35" fillId="6" borderId="13" xfId="1" applyFont="1" applyFill="1" applyBorder="1" applyAlignment="1">
      <alignment horizontal="center" vertical="center" textRotation="90" wrapText="1"/>
    </xf>
    <xf numFmtId="0" fontId="35" fillId="4" borderId="19" xfId="1" applyFont="1" applyFill="1" applyBorder="1" applyAlignment="1">
      <alignment horizontal="center" vertical="center" wrapText="1"/>
    </xf>
    <xf numFmtId="0" fontId="35" fillId="4" borderId="11" xfId="1" applyFont="1" applyFill="1" applyBorder="1" applyAlignment="1">
      <alignment horizontal="center" vertical="center" wrapText="1"/>
    </xf>
    <xf numFmtId="0" fontId="35" fillId="6" borderId="23" xfId="1" applyFont="1" applyFill="1" applyBorder="1" applyAlignment="1">
      <alignment horizontal="center" vertical="center" wrapText="1"/>
    </xf>
    <xf numFmtId="0" fontId="35" fillId="6" borderId="56" xfId="1" applyFont="1" applyFill="1" applyBorder="1" applyAlignment="1">
      <alignment horizontal="center" vertical="center" wrapText="1"/>
    </xf>
    <xf numFmtId="0" fontId="35" fillId="6" borderId="25" xfId="1" applyFont="1" applyFill="1" applyBorder="1" applyAlignment="1">
      <alignment horizontal="center" vertical="center" wrapText="1"/>
    </xf>
    <xf numFmtId="0" fontId="33" fillId="5" borderId="9" xfId="1" applyFont="1" applyFill="1" applyBorder="1" applyAlignment="1">
      <alignment horizontal="center" vertical="center" wrapText="1"/>
    </xf>
    <xf numFmtId="0" fontId="35" fillId="8" borderId="35" xfId="1" applyFont="1" applyFill="1" applyBorder="1" applyAlignment="1">
      <alignment horizontal="center" vertical="center" wrapText="1"/>
    </xf>
    <xf numFmtId="0" fontId="35" fillId="8" borderId="45" xfId="1" applyFont="1" applyFill="1" applyBorder="1" applyAlignment="1">
      <alignment horizontal="center" vertical="center" wrapText="1"/>
    </xf>
    <xf numFmtId="0" fontId="35" fillId="6" borderId="21" xfId="1" applyFont="1" applyFill="1" applyBorder="1" applyAlignment="1">
      <alignment horizontal="center" vertical="center" wrapText="1"/>
    </xf>
    <xf numFmtId="0" fontId="35" fillId="6" borderId="16" xfId="1" applyFont="1" applyFill="1" applyBorder="1" applyAlignment="1">
      <alignment horizontal="center" vertical="center" wrapText="1"/>
    </xf>
    <xf numFmtId="0" fontId="35" fillId="6" borderId="31" xfId="1" applyFont="1" applyFill="1" applyBorder="1" applyAlignment="1">
      <alignment horizontal="center" vertical="center" wrapText="1"/>
    </xf>
    <xf numFmtId="0" fontId="35" fillId="4" borderId="54" xfId="1" applyFont="1" applyFill="1" applyBorder="1" applyAlignment="1">
      <alignment horizontal="center" vertical="center" wrapText="1"/>
    </xf>
    <xf numFmtId="0" fontId="35" fillId="4" borderId="52" xfId="1" applyFont="1" applyFill="1" applyBorder="1" applyAlignment="1">
      <alignment horizontal="center" vertical="center" wrapText="1"/>
    </xf>
    <xf numFmtId="0" fontId="35" fillId="4" borderId="23" xfId="1" applyFont="1" applyFill="1" applyBorder="1" applyAlignment="1">
      <alignment horizontal="center" vertical="center" wrapText="1"/>
    </xf>
    <xf numFmtId="0" fontId="35" fillId="4" borderId="55" xfId="1" applyFont="1" applyFill="1" applyBorder="1" applyAlignment="1">
      <alignment horizontal="center" vertical="center" wrapText="1"/>
    </xf>
    <xf numFmtId="0" fontId="35" fillId="4" borderId="56" xfId="1" applyFont="1" applyFill="1" applyBorder="1" applyAlignment="1">
      <alignment horizontal="center" vertical="center" wrapText="1"/>
    </xf>
    <xf numFmtId="0" fontId="35" fillId="4" borderId="53" xfId="1" applyFont="1" applyFill="1" applyBorder="1" applyAlignment="1">
      <alignment horizontal="center" vertical="center" wrapText="1"/>
    </xf>
    <xf numFmtId="0" fontId="35" fillId="8" borderId="54" xfId="1" applyFont="1" applyFill="1" applyBorder="1" applyAlignment="1">
      <alignment horizontal="center" vertical="center" textRotation="90" wrapText="1"/>
    </xf>
    <xf numFmtId="0" fontId="35" fillId="8" borderId="52" xfId="1" applyFont="1" applyFill="1" applyBorder="1" applyAlignment="1">
      <alignment horizontal="center" vertical="center" textRotation="90" wrapText="1"/>
    </xf>
    <xf numFmtId="0" fontId="30" fillId="5" borderId="9" xfId="0" applyFont="1" applyFill="1" applyBorder="1" applyAlignment="1" applyProtection="1">
      <alignment horizontal="right"/>
      <protection hidden="1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 b="1" i="0" baseline="0">
                <a:effectLst/>
              </a:rPr>
              <a:t>Решаемость заданий по русскому языку в сравнении с "коридором" ожидаемой решаемости </a:t>
            </a:r>
            <a:endParaRPr lang="ru-RU" sz="1600">
              <a:effectLst/>
            </a:endParaRPr>
          </a:p>
        </c:rich>
      </c:tx>
      <c:layout>
        <c:manualLayout>
          <c:xMode val="edge"/>
          <c:yMode val="edge"/>
          <c:x val="0.11397281775421637"/>
          <c:y val="1.7638906247830141E-2"/>
        </c:manualLayout>
      </c:layout>
    </c:title>
    <c:plotArea>
      <c:layout>
        <c:manualLayout>
          <c:layoutTarget val="inner"/>
          <c:xMode val="edge"/>
          <c:yMode val="edge"/>
          <c:x val="2.5455594793919456E-2"/>
          <c:y val="8.8365451388889071E-2"/>
          <c:w val="0.9655076431794738"/>
          <c:h val="0.79888993055555624"/>
        </c:manualLayout>
      </c:layout>
      <c:areaChart>
        <c:grouping val="stacked"/>
        <c:ser>
          <c:idx val="0"/>
          <c:order val="0"/>
          <c:tx>
            <c:v>Границы коридора "ожидаемой" решаемости"</c:v>
          </c:tx>
          <c:spPr>
            <a:noFill/>
          </c:spPr>
          <c:cat>
            <c:strRef>
              <c:f>Коридор!$D$4:$P$4</c:f>
              <c:strCache>
                <c:ptCount val="13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В1</c:v>
                </c:pt>
                <c:pt idx="7">
                  <c:v>В2</c:v>
                </c:pt>
                <c:pt idx="8">
                  <c:v>В3</c:v>
                </c:pt>
                <c:pt idx="9">
                  <c:v>В4</c:v>
                </c:pt>
                <c:pt idx="10">
                  <c:v>В5</c:v>
                </c:pt>
                <c:pt idx="11">
                  <c:v>В6</c:v>
                </c:pt>
                <c:pt idx="12">
                  <c:v>В7</c:v>
                </c:pt>
              </c:strCache>
            </c:strRef>
          </c:cat>
          <c:val>
            <c:numRef>
              <c:f>Коридор!$D$9:$P$9</c:f>
              <c:numCache>
                <c:formatCode>0%</c:formatCode>
                <c:ptCount val="1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Границы коридора "ожидаемой" решаемости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5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strRef>
              <c:f>Коридор!$D$4:$P$4</c:f>
              <c:strCache>
                <c:ptCount val="13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  <c:pt idx="6">
                  <c:v>В1</c:v>
                </c:pt>
                <c:pt idx="7">
                  <c:v>В2</c:v>
                </c:pt>
                <c:pt idx="8">
                  <c:v>В3</c:v>
                </c:pt>
                <c:pt idx="9">
                  <c:v>В4</c:v>
                </c:pt>
                <c:pt idx="10">
                  <c:v>В5</c:v>
                </c:pt>
                <c:pt idx="11">
                  <c:v>В6</c:v>
                </c:pt>
                <c:pt idx="12">
                  <c:v>В7</c:v>
                </c:pt>
              </c:strCache>
            </c:strRef>
          </c:cat>
          <c:val>
            <c:numRef>
              <c:f>Коридор!$D$8:$P$8</c:f>
              <c:numCache>
                <c:formatCode>0%</c:formatCode>
                <c:ptCount val="1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</c:numCache>
            </c:numRef>
          </c:val>
        </c:ser>
        <c:axId val="85984768"/>
        <c:axId val="85986688"/>
      </c:areaChart>
      <c:scatterChart>
        <c:scatterStyle val="lineMarker"/>
        <c:ser>
          <c:idx val="2"/>
          <c:order val="2"/>
          <c:tx>
            <c:strRef>
              <c:f>Коридор!$B$7</c:f>
              <c:strCache>
                <c:ptCount val="1"/>
                <c:pt idx="0">
                  <c:v>Доля учащихся, справившихся с заданием полностью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yVal>
            <c:numRef>
              <c:f>Коридор!$D$7:$P$7</c:f>
              <c:numCache>
                <c:formatCode>0.0%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0.66666666666666663</c:v>
                </c:pt>
                <c:pt idx="8">
                  <c:v>0.44444444444444442</c:v>
                </c:pt>
                <c:pt idx="9">
                  <c:v>0.44444444444444442</c:v>
                </c:pt>
                <c:pt idx="10">
                  <c:v>0.44444444444444442</c:v>
                </c:pt>
                <c:pt idx="11">
                  <c:v>0.44444444444444442</c:v>
                </c:pt>
                <c:pt idx="12">
                  <c:v>0.88888888888888884</c:v>
                </c:pt>
              </c:numCache>
            </c:numRef>
          </c:yVal>
        </c:ser>
        <c:axId val="85984768"/>
        <c:axId val="85986688"/>
      </c:scatterChart>
      <c:catAx>
        <c:axId val="85984768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85986688"/>
        <c:crosses val="autoZero"/>
        <c:auto val="1"/>
        <c:lblAlgn val="ctr"/>
        <c:lblOffset val="100"/>
        <c:tickLblSkip val="1"/>
      </c:catAx>
      <c:valAx>
        <c:axId val="85986688"/>
        <c:scaling>
          <c:orientation val="minMax"/>
        </c:scaling>
        <c:axPos val="l"/>
        <c:numFmt formatCode="0%" sourceLinked="1"/>
        <c:tickLblPos val="nextTo"/>
        <c:crossAx val="85984768"/>
        <c:crosses val="autoZero"/>
        <c:crossBetween val="between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7752094455685328"/>
          <c:y val="0.66823424849671564"/>
          <c:w val="0.53209989345391306"/>
          <c:h val="0.20872502048355068"/>
        </c:manualLayout>
      </c:layout>
      <c:txPr>
        <a:bodyPr/>
        <a:lstStyle/>
        <a:p>
          <a:pPr>
            <a:defRPr sz="1100" b="1"/>
          </a:pPr>
          <a:endParaRPr lang="ru-RU"/>
        </a:p>
      </c:txPr>
    </c:legend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400" b="1">
                <a:latin typeface="+mj-lt"/>
              </a:defRPr>
            </a:pPr>
            <a:r>
              <a:rPr lang="ru-RU" sz="1400" b="1">
                <a:latin typeface="+mj-lt"/>
              </a:rPr>
              <a:t>Успешность выполнения всей</a:t>
            </a:r>
            <a:r>
              <a:rPr lang="ru-RU" sz="1400" b="1" baseline="0">
                <a:latin typeface="+mj-lt"/>
              </a:rPr>
              <a:t> работы</a:t>
            </a:r>
            <a:endParaRPr lang="ru-RU" sz="1400" b="1">
              <a:latin typeface="+mj-lt"/>
            </a:endParaRPr>
          </a:p>
        </c:rich>
      </c:tx>
      <c:layout>
        <c:manualLayout>
          <c:xMode val="edge"/>
          <c:yMode val="edge"/>
          <c:x val="0.340639927340461"/>
          <c:y val="1.2260630541749657E-2"/>
        </c:manualLayout>
      </c:layout>
      <c:overlay val="1"/>
    </c:title>
    <c:plotArea>
      <c:layout>
        <c:manualLayout>
          <c:layoutTarget val="inner"/>
          <c:xMode val="edge"/>
          <c:yMode val="edge"/>
          <c:x val="7.0157426420260099E-2"/>
          <c:y val="0.12107303828400759"/>
          <c:w val="0.90314852840520188"/>
          <c:h val="0.76398636377349383"/>
        </c:manualLayout>
      </c:layout>
      <c:scatterChart>
        <c:scatterStyle val="smoothMarker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Результаты_Класс!$AP$20:$AP$59</c:f>
              <c:numCache>
                <c:formatCode>0%</c:formatCode>
                <c:ptCount val="40"/>
                <c:pt idx="0">
                  <c:v>0.79487179487179493</c:v>
                </c:pt>
                <c:pt idx="1">
                  <c:v>0.79487179487179493</c:v>
                </c:pt>
                <c:pt idx="2">
                  <c:v>0.79487179487179493</c:v>
                </c:pt>
                <c:pt idx="3">
                  <c:v>0.79487179487179493</c:v>
                </c:pt>
                <c:pt idx="4">
                  <c:v>0.79487179487179493</c:v>
                </c:pt>
                <c:pt idx="5">
                  <c:v>0.79487179487179493</c:v>
                </c:pt>
                <c:pt idx="6">
                  <c:v>0.79487179487179493</c:v>
                </c:pt>
                <c:pt idx="7">
                  <c:v>0.79487179487179493</c:v>
                </c:pt>
                <c:pt idx="8">
                  <c:v>0.79487179487179493</c:v>
                </c:pt>
                <c:pt idx="9">
                  <c:v>0.79487179487179493</c:v>
                </c:pt>
                <c:pt idx="10">
                  <c:v>0.79487179487179493</c:v>
                </c:pt>
                <c:pt idx="11">
                  <c:v>0.79487179487179493</c:v>
                </c:pt>
                <c:pt idx="12">
                  <c:v>0.79487179487179493</c:v>
                </c:pt>
                <c:pt idx="13">
                  <c:v>0.79487179487179493</c:v>
                </c:pt>
                <c:pt idx="14">
                  <c:v>0.79487179487179493</c:v>
                </c:pt>
                <c:pt idx="15">
                  <c:v>0.79487179487179493</c:v>
                </c:pt>
                <c:pt idx="16">
                  <c:v>0.79487179487179493</c:v>
                </c:pt>
                <c:pt idx="17">
                  <c:v>0.79487179487179493</c:v>
                </c:pt>
                <c:pt idx="18">
                  <c:v>0.79487179487179493</c:v>
                </c:pt>
                <c:pt idx="19">
                  <c:v>0.79487179487179493</c:v>
                </c:pt>
                <c:pt idx="20">
                  <c:v>0.79487179487179493</c:v>
                </c:pt>
                <c:pt idx="21">
                  <c:v>0.79487179487179493</c:v>
                </c:pt>
                <c:pt idx="22">
                  <c:v>0.79487179487179493</c:v>
                </c:pt>
                <c:pt idx="23">
                  <c:v>0.79487179487179493</c:v>
                </c:pt>
                <c:pt idx="24">
                  <c:v>0.79487179487179493</c:v>
                </c:pt>
                <c:pt idx="25">
                  <c:v>0.79487179487179493</c:v>
                </c:pt>
                <c:pt idx="26">
                  <c:v>0.79487179487179493</c:v>
                </c:pt>
                <c:pt idx="27">
                  <c:v>0.79487179487179493</c:v>
                </c:pt>
                <c:pt idx="28">
                  <c:v>0.79487179487179493</c:v>
                </c:pt>
                <c:pt idx="29">
                  <c:v>0.79487179487179493</c:v>
                </c:pt>
                <c:pt idx="30">
                  <c:v>0.79487179487179493</c:v>
                </c:pt>
                <c:pt idx="31">
                  <c:v>0.79487179487179493</c:v>
                </c:pt>
                <c:pt idx="32">
                  <c:v>0.79487179487179493</c:v>
                </c:pt>
                <c:pt idx="33">
                  <c:v>0.79487179487179493</c:v>
                </c:pt>
                <c:pt idx="34">
                  <c:v>0.79487179487179493</c:v>
                </c:pt>
                <c:pt idx="35">
                  <c:v>0.79487179487179493</c:v>
                </c:pt>
                <c:pt idx="36">
                  <c:v>0.79487179487179493</c:v>
                </c:pt>
                <c:pt idx="37">
                  <c:v>0.79487179487179493</c:v>
                </c:pt>
                <c:pt idx="38">
                  <c:v>0.79487179487179493</c:v>
                </c:pt>
                <c:pt idx="39">
                  <c:v>0.79487179487179493</c:v>
                </c:pt>
              </c:numCache>
            </c:numRef>
          </c:yVal>
          <c:smooth val="1"/>
        </c:ser>
        <c:axId val="85281408"/>
        <c:axId val="85287680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Результаты_Класс!$AI$20:$AI$58</c:f>
              <c:numCache>
                <c:formatCode>0%</c:formatCode>
                <c:ptCount val="39"/>
                <c:pt idx="0">
                  <c:v>0.92307692307692313</c:v>
                </c:pt>
                <c:pt idx="1">
                  <c:v>0.76923076923076927</c:v>
                </c:pt>
                <c:pt idx="2">
                  <c:v>1</c:v>
                </c:pt>
                <c:pt idx="3">
                  <c:v>0.69230769230769229</c:v>
                </c:pt>
                <c:pt idx="4">
                  <c:v>0.76923076923076927</c:v>
                </c:pt>
                <c:pt idx="5">
                  <c:v>0.76923076923076927</c:v>
                </c:pt>
                <c:pt idx="6">
                  <c:v>0.76923076923076927</c:v>
                </c:pt>
                <c:pt idx="7">
                  <c:v>0.61538461538461542</c:v>
                </c:pt>
                <c:pt idx="8">
                  <c:v>0.84615384615384615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</c:ser>
        <c:axId val="85281408"/>
        <c:axId val="85287680"/>
      </c:scatterChart>
      <c:valAx>
        <c:axId val="8528140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287680"/>
        <c:crosses val="autoZero"/>
        <c:crossBetween val="midCat"/>
        <c:majorUnit val="1"/>
      </c:valAx>
      <c:valAx>
        <c:axId val="85287680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j-lt"/>
                    <a:ea typeface="Calibri"/>
                    <a:cs typeface="Calibri"/>
                  </a:defRPr>
                </a:pPr>
                <a:r>
                  <a:rPr lang="ru-RU">
                    <a:latin typeface="+mj-lt"/>
                  </a:rPr>
                  <a:t>Процент выполнения всей работы</a:t>
                </a:r>
              </a:p>
            </c:rich>
          </c:tx>
          <c:layout/>
        </c:title>
        <c:numFmt formatCode="0%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28140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1895870054367"/>
          <c:y val="1.8584166340909525E-2"/>
          <c:w val="0.18090347210997468"/>
          <c:h val="5.5745301340878503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5979608463855449E-3"/>
          <c:y val="4.1474903594219376E-2"/>
          <c:w val="0.96911780621926724"/>
          <c:h val="0.93106683177605098"/>
        </c:manualLayout>
      </c:layout>
      <c:pie3DChart>
        <c:varyColors val="1"/>
        <c:ser>
          <c:idx val="0"/>
          <c:order val="0"/>
          <c:dPt>
            <c:idx val="0"/>
            <c:explosion val="10"/>
          </c:dPt>
          <c:dPt>
            <c:idx val="1"/>
            <c:explosion val="7"/>
          </c:dPt>
          <c:dPt>
            <c:idx val="2"/>
            <c:explosion val="6"/>
          </c:dPt>
          <c:dPt>
            <c:idx val="3"/>
            <c:explosion val="6"/>
          </c:dPt>
          <c:dLbls>
            <c:dLbl>
              <c:idx val="0"/>
              <c:layout>
                <c:manualLayout>
                  <c:x val="-0.15801607067167203"/>
                  <c:y val="7.3695730292210423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(Уровни!$D$9,Уровни!$F$9,Уровни!$H$9,Уровни!$J$9)</c:f>
              <c:strCache>
                <c:ptCount val="4"/>
                <c:pt idx="0">
                  <c:v>Низкий</c:v>
                </c:pt>
                <c:pt idx="1">
                  <c:v>Базовый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(Уровни!$D$8,Уровни!$F$8,Уровни!$H$8,Уровни!$J$8)</c:f>
              <c:numCache>
                <c:formatCode>0.0%</c:formatCode>
                <c:ptCount val="4"/>
                <c:pt idx="0">
                  <c:v>0</c:v>
                </c:pt>
                <c:pt idx="1">
                  <c:v>0.1111111111111111</c:v>
                </c:pt>
                <c:pt idx="2">
                  <c:v>0.55555555555555558</c:v>
                </c:pt>
                <c:pt idx="3">
                  <c:v>0.33333333333333331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Выполнение заданий базового уровня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7242582897033184E-2"/>
          <c:y val="0.10881250188554016"/>
          <c:w val="0.91553272594852286"/>
          <c:h val="0.72107448637885874"/>
        </c:manualLayout>
      </c:layout>
      <c:scatterChart>
        <c:scatterStyle val="smoothMarker"/>
        <c:ser>
          <c:idx val="1"/>
          <c:order val="1"/>
          <c:tx>
            <c:v>Уровень обязательной подготовки (не менее 6 баллов)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Результаты_Класс!$AQ$20:$AQ$59</c:f>
              <c:numCache>
                <c:formatCode>General</c:formatCode>
                <c:ptCount val="4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</c:numCache>
            </c:numRef>
          </c:yVal>
          <c:smooth val="1"/>
        </c:ser>
        <c:axId val="85661184"/>
        <c:axId val="85663104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Результаты_Класс!$AJ$20:$AJ$59</c:f>
              <c:numCache>
                <c:formatCode>General</c:formatCode>
                <c:ptCount val="4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85661184"/>
        <c:axId val="85663104"/>
      </c:scatterChart>
      <c:valAx>
        <c:axId val="856611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663104"/>
        <c:crosses val="autoZero"/>
        <c:crossBetween val="midCat"/>
        <c:majorUnit val="1"/>
      </c:valAx>
      <c:valAx>
        <c:axId val="85663104"/>
        <c:scaling>
          <c:orientation val="minMax"/>
          <c:max val="2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количество  заданий базового уровня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661184"/>
        <c:crosses val="autoZero"/>
        <c:crossBetween val="midCat"/>
      </c:valAx>
    </c:plotArea>
    <c:legend>
      <c:legendPos val="b"/>
      <c:layout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Процент выполнения заданий базового уровня</a:t>
            </a:r>
          </a:p>
        </c:rich>
      </c:tx>
      <c:layout>
        <c:manualLayout>
          <c:xMode val="edge"/>
          <c:yMode val="edge"/>
          <c:x val="0.27026376162580962"/>
          <c:y val="3.1098236466261156E-2"/>
        </c:manualLayout>
      </c:layout>
    </c:title>
    <c:plotArea>
      <c:layout>
        <c:manualLayout>
          <c:layoutTarget val="inner"/>
          <c:xMode val="edge"/>
          <c:yMode val="edge"/>
          <c:x val="4.9593490813648458E-2"/>
          <c:y val="0.10881249599897568"/>
          <c:w val="0.92086603674540679"/>
          <c:h val="0.77011663197272751"/>
        </c:manualLayout>
      </c:layout>
      <c:scatterChart>
        <c:scatterStyle val="smoothMarker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Результаты_Класс!$AR$20:$AR$59</c:f>
              <c:numCache>
                <c:formatCode>0.0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yVal>
          <c:smooth val="1"/>
        </c:ser>
        <c:axId val="85709952"/>
        <c:axId val="85711872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Результаты_Класс!$C$20:$C$58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Результаты_Класс!$AK$20:$AK$59</c:f>
              <c:numCache>
                <c:formatCode>0.0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85709952"/>
        <c:axId val="85711872"/>
      </c:scatterChart>
      <c:valAx>
        <c:axId val="857099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050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711872"/>
        <c:crosses val="autoZero"/>
        <c:crossBetween val="midCat"/>
        <c:majorUnit val="1"/>
      </c:valAx>
      <c:valAx>
        <c:axId val="85711872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процент выполнения  заданий базового уровня</a:t>
                </a:r>
              </a:p>
            </c:rich>
          </c:tx>
        </c:title>
        <c:numFmt formatCode="0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8570995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669740259382714"/>
          <c:y val="2.9205839236650606E-2"/>
          <c:w val="0.18053181967154419"/>
          <c:h val="5.4319297044391347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11" l="0.70000000000000062" r="0.70000000000000062" t="0.75000000000000111" header="0.30000000000000032" footer="0.3000000000000003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Базовый_З!$C$6</c:f>
              <c:strCache>
                <c:ptCount val="1"/>
                <c:pt idx="0">
                  <c:v>Доля учащихся полностьювы полнивших задание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Базовый_З!$D$4:$I$4</c:f>
              <c:strCache>
                <c:ptCount val="6"/>
                <c:pt idx="0">
                  <c:v>А1</c:v>
                </c:pt>
                <c:pt idx="1">
                  <c:v>А2</c:v>
                </c:pt>
                <c:pt idx="2">
                  <c:v>А3</c:v>
                </c:pt>
                <c:pt idx="3">
                  <c:v>А4</c:v>
                </c:pt>
                <c:pt idx="4">
                  <c:v>А5</c:v>
                </c:pt>
                <c:pt idx="5">
                  <c:v>А6</c:v>
                </c:pt>
              </c:strCache>
            </c:strRef>
          </c:cat>
          <c:val>
            <c:numRef>
              <c:f>Базовый_З!$D$6:$I$6</c:f>
              <c:numCache>
                <c:formatCode>0.0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hape val="box"/>
        <c:axId val="85806464"/>
        <c:axId val="85833216"/>
        <c:axId val="0"/>
      </c:bar3DChart>
      <c:catAx>
        <c:axId val="85806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+mj-lt"/>
                  </a:defRPr>
                </a:pPr>
                <a:r>
                  <a:rPr lang="ru-RU" sz="1200">
                    <a:latin typeface="+mj-lt"/>
                  </a:rPr>
                  <a:t>Номер задания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5833216"/>
        <c:crosses val="autoZero"/>
        <c:auto val="1"/>
        <c:lblAlgn val="ctr"/>
        <c:lblOffset val="100"/>
      </c:catAx>
      <c:valAx>
        <c:axId val="858332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ru-RU" sz="1100">
                    <a:latin typeface="+mj-lt"/>
                  </a:rPr>
                  <a:t>Доля выполнения задания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580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Пов_З!$B$8</c:f>
              <c:strCache>
                <c:ptCount val="1"/>
                <c:pt idx="0">
                  <c:v>Доля учащихся полностьювы полнивших задание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strRef>
              <c:f>Пов_З!$C$6:$I$6</c:f>
              <c:strCache>
                <c:ptCount val="7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</c:strCache>
            </c:strRef>
          </c:cat>
          <c:val>
            <c:numRef>
              <c:f>Пов_З!$C$8:$I$8</c:f>
              <c:numCache>
                <c:formatCode>0.0</c:formatCode>
                <c:ptCount val="7"/>
                <c:pt idx="0">
                  <c:v>100</c:v>
                </c:pt>
                <c:pt idx="1">
                  <c:v>66.666666666666657</c:v>
                </c:pt>
                <c:pt idx="2">
                  <c:v>44.444444444444443</c:v>
                </c:pt>
                <c:pt idx="3">
                  <c:v>44.444444444444443</c:v>
                </c:pt>
                <c:pt idx="4">
                  <c:v>44.444444444444443</c:v>
                </c:pt>
                <c:pt idx="5">
                  <c:v>44.444444444444443</c:v>
                </c:pt>
                <c:pt idx="6">
                  <c:v>88.888888888888886</c:v>
                </c:pt>
              </c:numCache>
            </c:numRef>
          </c:val>
        </c:ser>
        <c:shape val="box"/>
        <c:axId val="86001152"/>
        <c:axId val="86003072"/>
        <c:axId val="0"/>
      </c:bar3DChart>
      <c:catAx>
        <c:axId val="86001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+mj-lt"/>
                  </a:defRPr>
                </a:pPr>
                <a:r>
                  <a:rPr lang="ru-RU" sz="1200">
                    <a:latin typeface="+mj-lt"/>
                  </a:rPr>
                  <a:t>Номер задания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6003072"/>
        <c:crosses val="autoZero"/>
        <c:auto val="1"/>
        <c:lblAlgn val="ctr"/>
        <c:lblOffset val="100"/>
      </c:catAx>
      <c:valAx>
        <c:axId val="86003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ru-RU" sz="1100">
                    <a:latin typeface="+mj-lt"/>
                  </a:rPr>
                  <a:t>Доля выполнения задания</a:t>
                </a:r>
              </a:p>
            </c:rich>
          </c:tx>
          <c:layout/>
        </c:title>
        <c:numFmt formatCode="0" sourceLinked="0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6001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/>
              <a:t>Проверяемое содержание (базовый уровнь)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550690891265052"/>
          <c:y val="0.12206480425845971"/>
          <c:w val="0.80730434960221342"/>
          <c:h val="0.68938817502146055"/>
        </c:manualLayout>
      </c:layout>
      <c:barChart>
        <c:barDir val="bar"/>
        <c:grouping val="clustered"/>
        <c:ser>
          <c:idx val="0"/>
          <c:order val="0"/>
          <c:tx>
            <c:strRef>
              <c:f>КИМ!$E$8</c:f>
              <c:strCache>
                <c:ptCount val="1"/>
                <c:pt idx="0">
                  <c:v>доля</c:v>
                </c:pt>
              </c:strCache>
            </c:strRef>
          </c:tx>
          <c:cat>
            <c:strRef>
              <c:f>КИМ!$B$10:$B$15</c:f>
              <c:strCache>
                <c:ptCount val="6"/>
                <c:pt idx="0">
                  <c:v>Лексика и фразеология</c:v>
                </c:pt>
                <c:pt idx="1">
                  <c:v>Словообразование</c:v>
                </c:pt>
                <c:pt idx="2">
                  <c:v>Морфология</c:v>
                </c:pt>
                <c:pt idx="3">
                  <c:v>Синтаксис</c:v>
                </c:pt>
                <c:pt idx="4">
                  <c:v>Пунктуация</c:v>
                </c:pt>
                <c:pt idx="5">
                  <c:v>Орфография</c:v>
                </c:pt>
              </c:strCache>
            </c:strRef>
          </c:cat>
          <c:val>
            <c:numRef>
              <c:f>КИМ!$E$10:$E$15</c:f>
              <c:numCache>
                <c:formatCode>0.0%</c:formatCode>
                <c:ptCount val="6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</c:ser>
        <c:axId val="86043648"/>
        <c:axId val="86844160"/>
      </c:barChart>
      <c:catAx>
        <c:axId val="8604364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100">
                <a:latin typeface="+mj-lt"/>
              </a:defRPr>
            </a:pPr>
            <a:endParaRPr lang="ru-RU"/>
          </a:p>
        </c:txPr>
        <c:crossAx val="86844160"/>
        <c:crosses val="autoZero"/>
        <c:auto val="1"/>
        <c:lblAlgn val="ctr"/>
        <c:lblOffset val="100"/>
      </c:catAx>
      <c:valAx>
        <c:axId val="86844160"/>
        <c:scaling>
          <c:orientation val="minMax"/>
          <c:max val="1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6043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/>
            </a:pPr>
            <a:endParaRPr lang="ru-RU"/>
          </a:p>
        </c:txPr>
      </c:dTable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/>
              <a:t>Проверяемое содержание (повышенный уровнь)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550690891265052"/>
          <c:y val="0.12206480425845971"/>
          <c:w val="0.80730434960221342"/>
          <c:h val="0.68938817502146055"/>
        </c:manualLayout>
      </c:layout>
      <c:barChart>
        <c:barDir val="bar"/>
        <c:grouping val="clustered"/>
        <c:ser>
          <c:idx val="0"/>
          <c:order val="0"/>
          <c:tx>
            <c:strRef>
              <c:f>КИМ!$J$9</c:f>
              <c:strCache>
                <c:ptCount val="1"/>
                <c:pt idx="0">
                  <c:v>доля</c:v>
                </c:pt>
              </c:strCache>
            </c:strRef>
          </c:tx>
          <c:cat>
            <c:strRef>
              <c:f>КИМ!$B$11:$B$13</c:f>
              <c:strCache>
                <c:ptCount val="3"/>
                <c:pt idx="0">
                  <c:v>Словообразование</c:v>
                </c:pt>
                <c:pt idx="1">
                  <c:v>Морфология</c:v>
                </c:pt>
                <c:pt idx="2">
                  <c:v>Синтаксис</c:v>
                </c:pt>
              </c:strCache>
            </c:strRef>
          </c:cat>
          <c:val>
            <c:numRef>
              <c:f>КИМ!$J$11:$J$13</c:f>
              <c:numCache>
                <c:formatCode>0.0</c:formatCode>
                <c:ptCount val="3"/>
                <c:pt idx="0">
                  <c:v>100</c:v>
                </c:pt>
                <c:pt idx="1">
                  <c:v>66.666666666666657</c:v>
                </c:pt>
                <c:pt idx="2">
                  <c:v>53.333333333333336</c:v>
                </c:pt>
              </c:numCache>
            </c:numRef>
          </c:val>
        </c:ser>
        <c:axId val="86898176"/>
        <c:axId val="86899712"/>
      </c:barChart>
      <c:catAx>
        <c:axId val="868981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100">
                <a:latin typeface="+mj-lt"/>
              </a:defRPr>
            </a:pPr>
            <a:endParaRPr lang="ru-RU"/>
          </a:p>
        </c:txPr>
        <c:crossAx val="86899712"/>
        <c:crosses val="autoZero"/>
        <c:auto val="1"/>
        <c:lblAlgn val="ctr"/>
        <c:lblOffset val="100"/>
      </c:catAx>
      <c:valAx>
        <c:axId val="86899712"/>
        <c:scaling>
          <c:orientation val="minMax"/>
        </c:scaling>
        <c:axPos val="b"/>
        <c:majorGridlines/>
        <c:numFmt formatCode="#,##0" sourceLinked="0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8689817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/>
            </a:pPr>
            <a:endParaRPr lang="ru-RU"/>
          </a:p>
        </c:txPr>
      </c:dTable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9</xdr:row>
      <xdr:rowOff>76201</xdr:rowOff>
    </xdr:from>
    <xdr:to>
      <xdr:col>18</xdr:col>
      <xdr:colOff>304800</xdr:colOff>
      <xdr:row>18</xdr:row>
      <xdr:rowOff>238126</xdr:rowOff>
    </xdr:to>
    <xdr:graphicFrame macro="">
      <xdr:nvGraphicFramePr>
        <xdr:cNvPr id="160057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95250</xdr:rowOff>
    </xdr:from>
    <xdr:to>
      <xdr:col>6</xdr:col>
      <xdr:colOff>438150</xdr:colOff>
      <xdr:row>31</xdr:row>
      <xdr:rowOff>76200</xdr:rowOff>
    </xdr:to>
    <xdr:graphicFrame macro="">
      <xdr:nvGraphicFramePr>
        <xdr:cNvPr id="1062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8</xdr:row>
      <xdr:rowOff>133350</xdr:rowOff>
    </xdr:from>
    <xdr:to>
      <xdr:col>9</xdr:col>
      <xdr:colOff>609600</xdr:colOff>
      <xdr:row>31</xdr:row>
      <xdr:rowOff>47625</xdr:rowOff>
    </xdr:to>
    <xdr:graphicFrame macro="">
      <xdr:nvGraphicFramePr>
        <xdr:cNvPr id="4428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95250</xdr:rowOff>
    </xdr:from>
    <xdr:to>
      <xdr:col>6</xdr:col>
      <xdr:colOff>466725</xdr:colOff>
      <xdr:row>32</xdr:row>
      <xdr:rowOff>95250</xdr:rowOff>
    </xdr:to>
    <xdr:graphicFrame macro="">
      <xdr:nvGraphicFramePr>
        <xdr:cNvPr id="106947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35</xdr:row>
      <xdr:rowOff>38100</xdr:rowOff>
    </xdr:from>
    <xdr:to>
      <xdr:col>6</xdr:col>
      <xdr:colOff>533400</xdr:colOff>
      <xdr:row>69</xdr:row>
      <xdr:rowOff>161925</xdr:rowOff>
    </xdr:to>
    <xdr:graphicFrame macro="">
      <xdr:nvGraphicFramePr>
        <xdr:cNvPr id="106947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6</xdr:row>
      <xdr:rowOff>142875</xdr:rowOff>
    </xdr:from>
    <xdr:to>
      <xdr:col>15</xdr:col>
      <xdr:colOff>133350</xdr:colOff>
      <xdr:row>31</xdr:row>
      <xdr:rowOff>38100</xdr:rowOff>
    </xdr:to>
    <xdr:graphicFrame macro="">
      <xdr:nvGraphicFramePr>
        <xdr:cNvPr id="1737867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8</xdr:row>
      <xdr:rowOff>152401</xdr:rowOff>
    </xdr:from>
    <xdr:to>
      <xdr:col>13</xdr:col>
      <xdr:colOff>333375</xdr:colOff>
      <xdr:row>28</xdr:row>
      <xdr:rowOff>57151</xdr:rowOff>
    </xdr:to>
    <xdr:graphicFrame macro="">
      <xdr:nvGraphicFramePr>
        <xdr:cNvPr id="3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23</xdr:row>
      <xdr:rowOff>104775</xdr:rowOff>
    </xdr:from>
    <xdr:to>
      <xdr:col>13</xdr:col>
      <xdr:colOff>400050</xdr:colOff>
      <xdr:row>50</xdr:row>
      <xdr:rowOff>104775</xdr:rowOff>
    </xdr:to>
    <xdr:graphicFrame macro="">
      <xdr:nvGraphicFramePr>
        <xdr:cNvPr id="22858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57150</xdr:rowOff>
    </xdr:from>
    <xdr:to>
      <xdr:col>13</xdr:col>
      <xdr:colOff>390525</xdr:colOff>
      <xdr:row>91</xdr:row>
      <xdr:rowOff>28575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14"/>
  <sheetViews>
    <sheetView topLeftCell="B1" zoomScale="110" zoomScaleNormal="110" workbookViewId="0">
      <selection activeCell="I30" sqref="I30"/>
    </sheetView>
  </sheetViews>
  <sheetFormatPr defaultRowHeight="12.75"/>
  <cols>
    <col min="1" max="1" width="9.42578125" style="1" hidden="1" customWidth="1"/>
    <col min="2" max="2" width="4.140625" style="1" customWidth="1"/>
    <col min="3" max="3" width="6.140625" style="55" customWidth="1"/>
    <col min="4" max="4" width="25" style="1" customWidth="1"/>
    <col min="5" max="5" width="20.28515625" style="1" customWidth="1"/>
    <col min="6" max="6" width="13.7109375" style="1" customWidth="1"/>
    <col min="7" max="7" width="11.5703125" style="1" customWidth="1"/>
    <col min="8" max="8" width="11.42578125" style="1" customWidth="1"/>
    <col min="9" max="9" width="16" style="1" customWidth="1"/>
    <col min="10" max="10" width="12.140625" style="1" customWidth="1"/>
    <col min="11" max="12" width="5.140625" style="1" customWidth="1"/>
    <col min="13" max="13" width="6.5703125" style="1" customWidth="1"/>
    <col min="14" max="14" width="6.85546875" style="1" hidden="1" customWidth="1"/>
    <col min="15" max="15" width="8.28515625" style="1" customWidth="1"/>
    <col min="16" max="16" width="8.140625" style="1" customWidth="1"/>
    <col min="17" max="18" width="9.140625" style="1"/>
    <col min="19" max="19" width="2" style="1" hidden="1" customWidth="1"/>
    <col min="20" max="16384" width="9.140625" style="1"/>
  </cols>
  <sheetData>
    <row r="1" spans="1:19" s="4" customFormat="1" ht="30.75" customHeight="1" thickBot="1">
      <c r="A1" s="198">
        <v>130110</v>
      </c>
      <c r="B1" s="58"/>
      <c r="C1" s="59"/>
      <c r="D1" s="58"/>
      <c r="E1" s="60"/>
      <c r="F1" s="58"/>
      <c r="G1" s="60" t="s">
        <v>8</v>
      </c>
      <c r="H1" s="61" t="s">
        <v>226</v>
      </c>
      <c r="I1" s="60" t="s">
        <v>9</v>
      </c>
      <c r="J1" s="61" t="s">
        <v>19</v>
      </c>
      <c r="L1" s="13"/>
      <c r="S1" s="4">
        <f>IF(S19=0,0,1)</f>
        <v>0</v>
      </c>
    </row>
    <row r="2" spans="1:19" ht="13.5" thickBot="1">
      <c r="A2" s="199">
        <v>18</v>
      </c>
      <c r="B2" s="62"/>
      <c r="C2" s="63"/>
      <c r="D2" s="64"/>
      <c r="E2" s="64"/>
      <c r="F2" s="64"/>
      <c r="G2" s="64"/>
      <c r="H2" s="64"/>
      <c r="I2" s="64"/>
      <c r="J2" s="64"/>
      <c r="K2" s="2"/>
      <c r="L2" s="2"/>
    </row>
    <row r="3" spans="1:19" s="3" customFormat="1" ht="36" customHeight="1" thickBot="1">
      <c r="A3" s="200">
        <v>28</v>
      </c>
      <c r="B3" s="430" t="s">
        <v>140</v>
      </c>
      <c r="C3" s="431"/>
      <c r="D3" s="432"/>
      <c r="E3" s="433" t="s">
        <v>227</v>
      </c>
      <c r="F3" s="434"/>
      <c r="G3" s="434"/>
      <c r="H3" s="434"/>
      <c r="I3" s="434"/>
      <c r="J3" s="435"/>
      <c r="K3" s="15"/>
      <c r="L3" s="17"/>
    </row>
    <row r="4" spans="1:19" s="3" customFormat="1" ht="30" customHeight="1" thickBot="1">
      <c r="A4" s="200"/>
      <c r="B4" s="430" t="s">
        <v>170</v>
      </c>
      <c r="C4" s="431"/>
      <c r="D4" s="455"/>
      <c r="E4" s="201">
        <v>9</v>
      </c>
      <c r="K4" s="15"/>
      <c r="L4" s="17"/>
    </row>
    <row r="5" spans="1:19" ht="12.75" customHeight="1">
      <c r="A5" s="1">
        <f>SUM(S1,'Ответы учащихся'!AI1)</f>
        <v>0</v>
      </c>
      <c r="B5" s="62"/>
      <c r="C5" s="65"/>
      <c r="D5" s="66"/>
      <c r="E5" s="66"/>
      <c r="F5" s="66"/>
      <c r="G5" s="66"/>
      <c r="H5" s="66"/>
      <c r="I5" s="66"/>
      <c r="J5" s="66"/>
      <c r="K5" s="8"/>
      <c r="L5" s="8"/>
    </row>
    <row r="6" spans="1:19" ht="18" hidden="1">
      <c r="B6" s="67">
        <v>4</v>
      </c>
      <c r="C6" s="68" t="s">
        <v>26</v>
      </c>
      <c r="D6" s="69"/>
      <c r="E6" s="69"/>
      <c r="F6" s="70"/>
      <c r="G6" s="64"/>
      <c r="H6" s="64"/>
      <c r="I6" s="64"/>
      <c r="J6" s="64"/>
      <c r="K6" s="2"/>
      <c r="L6" s="2"/>
    </row>
    <row r="7" spans="1:19" ht="15.75">
      <c r="B7" s="428" t="s">
        <v>79</v>
      </c>
      <c r="C7" s="429"/>
      <c r="D7" s="429"/>
      <c r="E7" s="429"/>
      <c r="F7" s="429"/>
      <c r="G7" s="429"/>
      <c r="H7" s="429"/>
      <c r="I7" s="429"/>
      <c r="J7" s="429"/>
      <c r="K7" s="36"/>
      <c r="L7" s="36"/>
      <c r="N7" s="5"/>
    </row>
    <row r="8" spans="1:19" ht="15.75">
      <c r="B8" s="71" t="s">
        <v>4</v>
      </c>
      <c r="C8" s="72" t="s">
        <v>5</v>
      </c>
      <c r="D8" s="71" t="s">
        <v>6</v>
      </c>
      <c r="E8" s="71" t="s">
        <v>7</v>
      </c>
      <c r="F8" s="73" t="s">
        <v>141</v>
      </c>
      <c r="G8" s="74" t="s">
        <v>142</v>
      </c>
      <c r="H8" s="75" t="s">
        <v>143</v>
      </c>
      <c r="I8" s="75" t="s">
        <v>21</v>
      </c>
      <c r="J8" s="133" t="s">
        <v>144</v>
      </c>
      <c r="K8" s="4"/>
      <c r="L8" s="4"/>
      <c r="N8" s="197" t="s">
        <v>17</v>
      </c>
    </row>
    <row r="9" spans="1:19" ht="12.75" customHeight="1">
      <c r="B9" s="454" t="s">
        <v>2</v>
      </c>
      <c r="C9" s="436" t="s">
        <v>15</v>
      </c>
      <c r="D9" s="439" t="s">
        <v>3</v>
      </c>
      <c r="E9" s="76"/>
      <c r="F9" s="440" t="s">
        <v>11</v>
      </c>
      <c r="G9" s="443" t="s">
        <v>10</v>
      </c>
      <c r="H9" s="444"/>
      <c r="I9" s="440" t="s">
        <v>174</v>
      </c>
      <c r="J9" s="451" t="s">
        <v>25</v>
      </c>
      <c r="N9" s="197" t="s">
        <v>19</v>
      </c>
    </row>
    <row r="10" spans="1:19" ht="12.75" customHeight="1">
      <c r="B10" s="454"/>
      <c r="C10" s="437"/>
      <c r="D10" s="439"/>
      <c r="E10" s="77"/>
      <c r="F10" s="441"/>
      <c r="G10" s="445"/>
      <c r="H10" s="446"/>
      <c r="I10" s="449"/>
      <c r="J10" s="452"/>
      <c r="N10" s="197" t="s">
        <v>132</v>
      </c>
    </row>
    <row r="11" spans="1:19">
      <c r="B11" s="454"/>
      <c r="C11" s="437"/>
      <c r="D11" s="439"/>
      <c r="E11" s="78" t="s">
        <v>22</v>
      </c>
      <c r="F11" s="441"/>
      <c r="G11" s="445"/>
      <c r="H11" s="446"/>
      <c r="I11" s="449"/>
      <c r="J11" s="452"/>
      <c r="N11" s="197" t="s">
        <v>133</v>
      </c>
    </row>
    <row r="12" spans="1:19" ht="27" customHeight="1">
      <c r="B12" s="454"/>
      <c r="C12" s="438"/>
      <c r="D12" s="439"/>
      <c r="E12" s="79"/>
      <c r="F12" s="442"/>
      <c r="G12" s="447"/>
      <c r="H12" s="448"/>
      <c r="I12" s="450"/>
      <c r="J12" s="453"/>
      <c r="N12" s="197" t="s">
        <v>134</v>
      </c>
    </row>
    <row r="13" spans="1:19" ht="27" hidden="1" customHeight="1">
      <c r="B13" s="209"/>
      <c r="C13" s="210"/>
      <c r="D13" s="211"/>
      <c r="E13" s="212"/>
      <c r="F13" s="213"/>
      <c r="G13" s="214"/>
      <c r="H13" s="215"/>
      <c r="I13" s="216"/>
      <c r="J13" s="217"/>
      <c r="N13" s="197" t="s">
        <v>135</v>
      </c>
    </row>
    <row r="14" spans="1:19" ht="27" hidden="1" customHeight="1">
      <c r="B14" s="209"/>
      <c r="C14" s="210"/>
      <c r="D14" s="211"/>
      <c r="E14" s="212"/>
      <c r="F14" s="213"/>
      <c r="G14" s="214"/>
      <c r="H14" s="215"/>
      <c r="I14" s="216"/>
      <c r="J14" s="217"/>
      <c r="N14" s="197" t="s">
        <v>136</v>
      </c>
    </row>
    <row r="15" spans="1:19" ht="27" hidden="1" customHeight="1">
      <c r="B15" s="209"/>
      <c r="C15" s="210"/>
      <c r="D15" s="211"/>
      <c r="E15" s="212"/>
      <c r="F15" s="213"/>
      <c r="G15" s="214"/>
      <c r="H15" s="215"/>
      <c r="I15" s="216"/>
      <c r="J15" s="217"/>
      <c r="N15" s="197" t="s">
        <v>137</v>
      </c>
    </row>
    <row r="16" spans="1:19" ht="27" hidden="1" customHeight="1">
      <c r="B16" s="209"/>
      <c r="C16" s="210"/>
      <c r="D16" s="211"/>
      <c r="E16" s="212"/>
      <c r="F16" s="213"/>
      <c r="G16" s="214"/>
      <c r="H16" s="215"/>
      <c r="I16" s="216"/>
      <c r="J16" s="217"/>
      <c r="N16" s="197" t="s">
        <v>138</v>
      </c>
    </row>
    <row r="17" spans="2:19" ht="27" hidden="1" customHeight="1">
      <c r="B17" s="209"/>
      <c r="C17" s="210"/>
      <c r="D17" s="211"/>
      <c r="E17" s="212"/>
      <c r="F17" s="213"/>
      <c r="G17" s="214"/>
      <c r="H17" s="215"/>
      <c r="I17" s="216"/>
      <c r="J17" s="217"/>
      <c r="N17" s="197" t="s">
        <v>139</v>
      </c>
    </row>
    <row r="18" spans="2:19" ht="27" hidden="1" customHeight="1">
      <c r="B18" s="209"/>
      <c r="C18" s="210"/>
      <c r="D18" s="211"/>
      <c r="E18" s="212"/>
      <c r="F18" s="213"/>
      <c r="G18" s="214"/>
      <c r="H18" s="215"/>
      <c r="I18" s="216"/>
      <c r="J18" s="217"/>
      <c r="N18" s="197" t="s">
        <v>18</v>
      </c>
    </row>
    <row r="19" spans="2:19" ht="27" hidden="1" customHeight="1">
      <c r="B19" s="209"/>
      <c r="C19" s="210"/>
      <c r="D19" s="211"/>
      <c r="E19" s="212"/>
      <c r="F19" s="213"/>
      <c r="G19" s="214"/>
      <c r="H19" s="215"/>
      <c r="I19" s="216"/>
      <c r="J19" s="217"/>
      <c r="N19" s="197"/>
      <c r="S19" s="1">
        <f>SUM(S20:S59)</f>
        <v>0</v>
      </c>
    </row>
    <row r="20" spans="2:19">
      <c r="B20" s="80">
        <v>1</v>
      </c>
      <c r="C20" s="81">
        <v>1</v>
      </c>
      <c r="D20" s="82" t="s">
        <v>228</v>
      </c>
      <c r="E20" s="83" t="str">
        <f>IF(AND($H$1&lt;&gt;"",$J$1&lt;&gt;"",C20&lt;&gt;"",D20&lt;&gt;""),CONCATENATE($H$1,"-",$J$1,"-",TEXT(C20,"00")),"")</f>
        <v>137022-1001-01</v>
      </c>
      <c r="F20" s="84">
        <v>1</v>
      </c>
      <c r="G20" s="85" t="s">
        <v>237</v>
      </c>
      <c r="H20" s="86" t="s">
        <v>238</v>
      </c>
      <c r="I20" s="222">
        <v>5</v>
      </c>
      <c r="J20" s="223">
        <v>2</v>
      </c>
      <c r="K20" s="14"/>
      <c r="L20" s="14"/>
      <c r="M20" s="14"/>
      <c r="S20" s="1">
        <f t="shared" ref="S20:S59" si="0">IF(ISBLANK(C20),0,(IF(COUNTA($C20:$D20)+COUNTA($F20:$J20)&lt;&gt;7,1,0)))</f>
        <v>0</v>
      </c>
    </row>
    <row r="21" spans="2:19">
      <c r="B21" s="80">
        <v>2</v>
      </c>
      <c r="C21" s="81">
        <v>2</v>
      </c>
      <c r="D21" s="82" t="s">
        <v>229</v>
      </c>
      <c r="E21" s="83" t="str">
        <f t="shared" ref="E21:E59" si="1">IF(AND($H$1&lt;&gt;"",$J$1&lt;&gt;"",C21&lt;&gt;"",D21&lt;&gt;""),CONCATENATE($H$1,"-",$J$1,"-",TEXT(C21,"00")),"")</f>
        <v>137022-1001-02</v>
      </c>
      <c r="F21" s="84">
        <v>2</v>
      </c>
      <c r="G21" s="85" t="s">
        <v>239</v>
      </c>
      <c r="H21" s="86" t="s">
        <v>238</v>
      </c>
      <c r="I21" s="222">
        <v>4</v>
      </c>
      <c r="J21" s="223">
        <v>1</v>
      </c>
      <c r="K21" s="14"/>
      <c r="L21" s="14"/>
      <c r="M21" s="14"/>
      <c r="S21" s="1">
        <f t="shared" si="0"/>
        <v>0</v>
      </c>
    </row>
    <row r="22" spans="2:19">
      <c r="B22" s="80">
        <v>3</v>
      </c>
      <c r="C22" s="81">
        <v>3</v>
      </c>
      <c r="D22" s="82" t="s">
        <v>230</v>
      </c>
      <c r="E22" s="83" t="str">
        <f t="shared" si="1"/>
        <v>137022-1001-03</v>
      </c>
      <c r="F22" s="84">
        <v>1</v>
      </c>
      <c r="G22" s="85" t="s">
        <v>239</v>
      </c>
      <c r="H22" s="86" t="s">
        <v>238</v>
      </c>
      <c r="I22" s="222">
        <v>4</v>
      </c>
      <c r="J22" s="223">
        <v>2</v>
      </c>
      <c r="K22" s="14"/>
      <c r="L22" s="14"/>
      <c r="M22" s="14"/>
      <c r="S22" s="1">
        <f t="shared" si="0"/>
        <v>0</v>
      </c>
    </row>
    <row r="23" spans="2:19">
      <c r="B23" s="80">
        <v>4</v>
      </c>
      <c r="C23" s="81">
        <v>4</v>
      </c>
      <c r="D23" s="82" t="s">
        <v>231</v>
      </c>
      <c r="E23" s="83" t="str">
        <f t="shared" si="1"/>
        <v>137022-1001-04</v>
      </c>
      <c r="F23" s="84">
        <v>2</v>
      </c>
      <c r="G23" s="85" t="s">
        <v>240</v>
      </c>
      <c r="H23" s="86" t="s">
        <v>241</v>
      </c>
      <c r="I23" s="222">
        <v>3</v>
      </c>
      <c r="J23" s="223">
        <v>2</v>
      </c>
      <c r="K23" s="14"/>
      <c r="L23" s="14"/>
      <c r="M23" s="14"/>
      <c r="S23" s="1">
        <f t="shared" si="0"/>
        <v>0</v>
      </c>
    </row>
    <row r="24" spans="2:19">
      <c r="B24" s="80">
        <v>5</v>
      </c>
      <c r="C24" s="81">
        <v>5</v>
      </c>
      <c r="D24" s="82" t="s">
        <v>232</v>
      </c>
      <c r="E24" s="83" t="str">
        <f t="shared" si="1"/>
        <v>137022-1001-05</v>
      </c>
      <c r="F24" s="84">
        <v>1</v>
      </c>
      <c r="G24" s="85" t="s">
        <v>242</v>
      </c>
      <c r="H24" s="86" t="s">
        <v>238</v>
      </c>
      <c r="I24" s="222">
        <v>4</v>
      </c>
      <c r="J24" s="223">
        <v>2</v>
      </c>
      <c r="K24" s="14"/>
      <c r="L24" s="14"/>
      <c r="M24" s="14"/>
      <c r="S24" s="1">
        <f t="shared" si="0"/>
        <v>0</v>
      </c>
    </row>
    <row r="25" spans="2:19">
      <c r="B25" s="80">
        <v>6</v>
      </c>
      <c r="C25" s="81">
        <v>6</v>
      </c>
      <c r="D25" s="82" t="s">
        <v>233</v>
      </c>
      <c r="E25" s="83" t="str">
        <f t="shared" si="1"/>
        <v>137022-1001-06</v>
      </c>
      <c r="F25" s="84">
        <v>1</v>
      </c>
      <c r="G25" s="85" t="s">
        <v>237</v>
      </c>
      <c r="H25" s="86" t="s">
        <v>238</v>
      </c>
      <c r="I25" s="222">
        <v>4</v>
      </c>
      <c r="J25" s="223">
        <v>1</v>
      </c>
      <c r="K25" s="14"/>
      <c r="L25" s="14"/>
      <c r="M25" s="14"/>
      <c r="S25" s="1">
        <f t="shared" si="0"/>
        <v>0</v>
      </c>
    </row>
    <row r="26" spans="2:19">
      <c r="B26" s="80">
        <v>7</v>
      </c>
      <c r="C26" s="81">
        <v>7</v>
      </c>
      <c r="D26" s="82" t="s">
        <v>234</v>
      </c>
      <c r="E26" s="83" t="str">
        <f t="shared" si="1"/>
        <v>137022-1001-07</v>
      </c>
      <c r="F26" s="84">
        <v>2</v>
      </c>
      <c r="G26" s="85" t="s">
        <v>243</v>
      </c>
      <c r="H26" s="86" t="s">
        <v>238</v>
      </c>
      <c r="I26" s="222">
        <v>4</v>
      </c>
      <c r="J26" s="223">
        <v>2</v>
      </c>
      <c r="K26" s="14"/>
      <c r="L26" s="14"/>
      <c r="M26" s="14"/>
      <c r="N26" s="5"/>
      <c r="S26" s="1">
        <f t="shared" si="0"/>
        <v>0</v>
      </c>
    </row>
    <row r="27" spans="2:19">
      <c r="B27" s="80">
        <v>8</v>
      </c>
      <c r="C27" s="81">
        <v>8</v>
      </c>
      <c r="D27" s="82" t="s">
        <v>235</v>
      </c>
      <c r="E27" s="83" t="str">
        <f t="shared" si="1"/>
        <v>137022-1001-08</v>
      </c>
      <c r="F27" s="84">
        <v>1</v>
      </c>
      <c r="G27" s="85" t="s">
        <v>240</v>
      </c>
      <c r="H27" s="86" t="s">
        <v>241</v>
      </c>
      <c r="I27" s="222">
        <v>4</v>
      </c>
      <c r="J27" s="223">
        <v>1</v>
      </c>
      <c r="K27" s="14"/>
      <c r="L27" s="14"/>
      <c r="M27" s="14"/>
      <c r="N27" s="5"/>
      <c r="S27" s="1">
        <f t="shared" si="0"/>
        <v>0</v>
      </c>
    </row>
    <row r="28" spans="2:19">
      <c r="B28" s="80">
        <v>9</v>
      </c>
      <c r="C28" s="81">
        <v>9</v>
      </c>
      <c r="D28" s="82" t="s">
        <v>236</v>
      </c>
      <c r="E28" s="83" t="str">
        <f t="shared" si="1"/>
        <v>137022-1001-09</v>
      </c>
      <c r="F28" s="84">
        <v>2</v>
      </c>
      <c r="G28" s="85" t="s">
        <v>244</v>
      </c>
      <c r="H28" s="86" t="s">
        <v>238</v>
      </c>
      <c r="I28" s="222">
        <v>5</v>
      </c>
      <c r="J28" s="223">
        <v>1</v>
      </c>
      <c r="K28" s="14"/>
      <c r="L28" s="14"/>
      <c r="M28" s="14"/>
      <c r="N28" s="5"/>
      <c r="S28" s="1">
        <f t="shared" si="0"/>
        <v>0</v>
      </c>
    </row>
    <row r="29" spans="2:19">
      <c r="B29" s="80">
        <v>10</v>
      </c>
      <c r="C29" s="81"/>
      <c r="D29" s="82"/>
      <c r="E29" s="83" t="str">
        <f t="shared" si="1"/>
        <v/>
      </c>
      <c r="F29" s="84"/>
      <c r="G29" s="85"/>
      <c r="H29" s="86"/>
      <c r="I29" s="222"/>
      <c r="J29" s="223"/>
      <c r="K29" s="14"/>
      <c r="L29" s="14"/>
      <c r="M29" s="14"/>
      <c r="N29" s="5"/>
      <c r="S29" s="1">
        <f t="shared" si="0"/>
        <v>0</v>
      </c>
    </row>
    <row r="30" spans="2:19">
      <c r="B30" s="80">
        <v>11</v>
      </c>
      <c r="C30" s="81"/>
      <c r="D30" s="82"/>
      <c r="E30" s="83" t="str">
        <f t="shared" si="1"/>
        <v/>
      </c>
      <c r="F30" s="84"/>
      <c r="G30" s="85"/>
      <c r="H30" s="86"/>
      <c r="I30" s="222"/>
      <c r="J30" s="223"/>
      <c r="K30" s="14"/>
      <c r="L30" s="14"/>
      <c r="M30" s="14"/>
      <c r="N30" s="5"/>
      <c r="S30" s="1">
        <f t="shared" si="0"/>
        <v>0</v>
      </c>
    </row>
    <row r="31" spans="2:19">
      <c r="B31" s="80">
        <v>12</v>
      </c>
      <c r="C31" s="81"/>
      <c r="D31" s="82"/>
      <c r="E31" s="83" t="str">
        <f t="shared" si="1"/>
        <v/>
      </c>
      <c r="F31" s="84"/>
      <c r="G31" s="85"/>
      <c r="H31" s="86"/>
      <c r="I31" s="222"/>
      <c r="J31" s="223"/>
      <c r="K31" s="14"/>
      <c r="L31" s="14"/>
      <c r="M31" s="14"/>
      <c r="N31" s="5"/>
      <c r="S31" s="1">
        <f t="shared" si="0"/>
        <v>0</v>
      </c>
    </row>
    <row r="32" spans="2:19">
      <c r="B32" s="80">
        <v>13</v>
      </c>
      <c r="C32" s="81"/>
      <c r="D32" s="82"/>
      <c r="E32" s="83" t="str">
        <f t="shared" si="1"/>
        <v/>
      </c>
      <c r="F32" s="84"/>
      <c r="G32" s="85"/>
      <c r="H32" s="86"/>
      <c r="I32" s="222"/>
      <c r="J32" s="223"/>
      <c r="K32" s="14"/>
      <c r="L32" s="14"/>
      <c r="M32" s="14"/>
      <c r="N32" s="5"/>
      <c r="S32" s="1">
        <f t="shared" si="0"/>
        <v>0</v>
      </c>
    </row>
    <row r="33" spans="2:19">
      <c r="B33" s="80">
        <v>14</v>
      </c>
      <c r="C33" s="81"/>
      <c r="D33" s="82"/>
      <c r="E33" s="83" t="str">
        <f t="shared" si="1"/>
        <v/>
      </c>
      <c r="F33" s="84"/>
      <c r="G33" s="85"/>
      <c r="H33" s="86"/>
      <c r="I33" s="222"/>
      <c r="J33" s="223"/>
      <c r="K33" s="14"/>
      <c r="L33" s="14"/>
      <c r="M33" s="14"/>
      <c r="N33" s="5"/>
      <c r="S33" s="1">
        <f t="shared" si="0"/>
        <v>0</v>
      </c>
    </row>
    <row r="34" spans="2:19">
      <c r="B34" s="80">
        <v>15</v>
      </c>
      <c r="C34" s="81"/>
      <c r="D34" s="82"/>
      <c r="E34" s="83" t="str">
        <f t="shared" si="1"/>
        <v/>
      </c>
      <c r="F34" s="84"/>
      <c r="G34" s="85"/>
      <c r="H34" s="86"/>
      <c r="I34" s="222"/>
      <c r="J34" s="223"/>
      <c r="K34" s="14"/>
      <c r="L34" s="14"/>
      <c r="M34" s="14"/>
      <c r="N34" s="5"/>
      <c r="S34" s="1">
        <f t="shared" si="0"/>
        <v>0</v>
      </c>
    </row>
    <row r="35" spans="2:19">
      <c r="B35" s="80">
        <v>16</v>
      </c>
      <c r="C35" s="81"/>
      <c r="D35" s="82"/>
      <c r="E35" s="83" t="str">
        <f t="shared" si="1"/>
        <v/>
      </c>
      <c r="F35" s="84"/>
      <c r="G35" s="85"/>
      <c r="H35" s="86"/>
      <c r="I35" s="222"/>
      <c r="J35" s="223"/>
      <c r="K35" s="14"/>
      <c r="L35" s="14"/>
      <c r="M35" s="14"/>
      <c r="N35" s="5"/>
      <c r="S35" s="1">
        <f t="shared" si="0"/>
        <v>0</v>
      </c>
    </row>
    <row r="36" spans="2:19">
      <c r="B36" s="80">
        <v>17</v>
      </c>
      <c r="C36" s="81"/>
      <c r="D36" s="82"/>
      <c r="E36" s="83" t="str">
        <f t="shared" si="1"/>
        <v/>
      </c>
      <c r="F36" s="84"/>
      <c r="G36" s="85"/>
      <c r="H36" s="86"/>
      <c r="I36" s="222"/>
      <c r="J36" s="223"/>
      <c r="K36" s="14"/>
      <c r="L36" s="14"/>
      <c r="M36" s="14"/>
      <c r="N36" s="5"/>
      <c r="S36" s="1">
        <f t="shared" si="0"/>
        <v>0</v>
      </c>
    </row>
    <row r="37" spans="2:19">
      <c r="B37" s="80">
        <v>18</v>
      </c>
      <c r="C37" s="81"/>
      <c r="D37" s="82"/>
      <c r="E37" s="83" t="str">
        <f t="shared" si="1"/>
        <v/>
      </c>
      <c r="F37" s="84"/>
      <c r="G37" s="85"/>
      <c r="H37" s="86"/>
      <c r="I37" s="222"/>
      <c r="J37" s="223"/>
      <c r="K37" s="14"/>
      <c r="L37" s="14"/>
      <c r="M37" s="14"/>
      <c r="N37" s="5"/>
      <c r="S37" s="1">
        <f t="shared" si="0"/>
        <v>0</v>
      </c>
    </row>
    <row r="38" spans="2:19">
      <c r="B38" s="80">
        <v>19</v>
      </c>
      <c r="C38" s="81"/>
      <c r="D38" s="82"/>
      <c r="E38" s="83" t="str">
        <f t="shared" si="1"/>
        <v/>
      </c>
      <c r="F38" s="84"/>
      <c r="G38" s="85"/>
      <c r="H38" s="86"/>
      <c r="I38" s="222"/>
      <c r="J38" s="223"/>
      <c r="K38" s="14"/>
      <c r="L38" s="14"/>
      <c r="M38" s="14"/>
      <c r="N38" s="5"/>
      <c r="S38" s="1">
        <f t="shared" si="0"/>
        <v>0</v>
      </c>
    </row>
    <row r="39" spans="2:19">
      <c r="B39" s="80">
        <v>20</v>
      </c>
      <c r="C39" s="81"/>
      <c r="D39" s="82"/>
      <c r="E39" s="83" t="str">
        <f t="shared" si="1"/>
        <v/>
      </c>
      <c r="F39" s="84"/>
      <c r="G39" s="85"/>
      <c r="H39" s="86"/>
      <c r="I39" s="222"/>
      <c r="J39" s="223"/>
      <c r="K39" s="14"/>
      <c r="L39" s="14"/>
      <c r="M39" s="14"/>
      <c r="N39" s="5"/>
      <c r="S39" s="1">
        <f t="shared" si="0"/>
        <v>0</v>
      </c>
    </row>
    <row r="40" spans="2:19">
      <c r="B40" s="80">
        <v>21</v>
      </c>
      <c r="C40" s="81"/>
      <c r="D40" s="82"/>
      <c r="E40" s="83" t="str">
        <f t="shared" si="1"/>
        <v/>
      </c>
      <c r="F40" s="84"/>
      <c r="G40" s="85"/>
      <c r="H40" s="86"/>
      <c r="I40" s="222"/>
      <c r="J40" s="223"/>
      <c r="K40" s="14"/>
      <c r="L40" s="14"/>
      <c r="M40" s="14"/>
      <c r="N40" s="5"/>
      <c r="S40" s="1">
        <f t="shared" si="0"/>
        <v>0</v>
      </c>
    </row>
    <row r="41" spans="2:19">
      <c r="B41" s="80">
        <v>22</v>
      </c>
      <c r="C41" s="81"/>
      <c r="D41" s="82"/>
      <c r="E41" s="83" t="str">
        <f t="shared" si="1"/>
        <v/>
      </c>
      <c r="F41" s="84"/>
      <c r="G41" s="85"/>
      <c r="H41" s="86"/>
      <c r="I41" s="222"/>
      <c r="J41" s="223"/>
      <c r="K41" s="14"/>
      <c r="L41" s="14"/>
      <c r="M41" s="14"/>
      <c r="N41" s="5"/>
      <c r="S41" s="1">
        <f t="shared" si="0"/>
        <v>0</v>
      </c>
    </row>
    <row r="42" spans="2:19">
      <c r="B42" s="80">
        <v>23</v>
      </c>
      <c r="C42" s="87"/>
      <c r="D42" s="82"/>
      <c r="E42" s="83" t="str">
        <f t="shared" si="1"/>
        <v/>
      </c>
      <c r="F42" s="84"/>
      <c r="G42" s="85"/>
      <c r="H42" s="86"/>
      <c r="I42" s="222"/>
      <c r="J42" s="223"/>
      <c r="K42" s="14"/>
      <c r="L42" s="14"/>
      <c r="M42" s="14"/>
      <c r="N42" s="5"/>
      <c r="S42" s="1">
        <f t="shared" si="0"/>
        <v>0</v>
      </c>
    </row>
    <row r="43" spans="2:19">
      <c r="B43" s="80">
        <v>24</v>
      </c>
      <c r="C43" s="87"/>
      <c r="D43" s="82"/>
      <c r="E43" s="83" t="str">
        <f t="shared" si="1"/>
        <v/>
      </c>
      <c r="F43" s="84"/>
      <c r="G43" s="85"/>
      <c r="H43" s="86"/>
      <c r="I43" s="222"/>
      <c r="J43" s="223"/>
      <c r="K43" s="14"/>
      <c r="L43" s="14"/>
      <c r="M43" s="14"/>
      <c r="N43" s="5"/>
      <c r="S43" s="1">
        <f t="shared" si="0"/>
        <v>0</v>
      </c>
    </row>
    <row r="44" spans="2:19">
      <c r="B44" s="80">
        <v>25</v>
      </c>
      <c r="C44" s="87"/>
      <c r="D44" s="82"/>
      <c r="E44" s="83" t="str">
        <f t="shared" si="1"/>
        <v/>
      </c>
      <c r="F44" s="84"/>
      <c r="G44" s="85"/>
      <c r="H44" s="86"/>
      <c r="I44" s="222"/>
      <c r="J44" s="223"/>
      <c r="K44" s="14"/>
      <c r="L44" s="14"/>
      <c r="M44" s="14"/>
      <c r="N44" s="5"/>
      <c r="S44" s="1">
        <f t="shared" si="0"/>
        <v>0</v>
      </c>
    </row>
    <row r="45" spans="2:19">
      <c r="B45" s="80">
        <v>26</v>
      </c>
      <c r="C45" s="87"/>
      <c r="D45" s="82"/>
      <c r="E45" s="83" t="str">
        <f t="shared" si="1"/>
        <v/>
      </c>
      <c r="F45" s="84"/>
      <c r="G45" s="85"/>
      <c r="H45" s="86"/>
      <c r="I45" s="222"/>
      <c r="J45" s="223"/>
      <c r="K45" s="14"/>
      <c r="L45" s="14"/>
      <c r="M45" s="14"/>
      <c r="N45" s="5"/>
      <c r="S45" s="1">
        <f t="shared" si="0"/>
        <v>0</v>
      </c>
    </row>
    <row r="46" spans="2:19">
      <c r="B46" s="80">
        <v>27</v>
      </c>
      <c r="C46" s="87"/>
      <c r="D46" s="82"/>
      <c r="E46" s="83" t="str">
        <f t="shared" si="1"/>
        <v/>
      </c>
      <c r="F46" s="84"/>
      <c r="G46" s="85"/>
      <c r="H46" s="86"/>
      <c r="I46" s="222"/>
      <c r="J46" s="223"/>
      <c r="K46" s="14"/>
      <c r="L46" s="14"/>
      <c r="M46" s="14"/>
      <c r="N46" s="5"/>
      <c r="S46" s="1">
        <f t="shared" si="0"/>
        <v>0</v>
      </c>
    </row>
    <row r="47" spans="2:19">
      <c r="B47" s="80">
        <v>28</v>
      </c>
      <c r="C47" s="87"/>
      <c r="D47" s="82"/>
      <c r="E47" s="83" t="str">
        <f t="shared" si="1"/>
        <v/>
      </c>
      <c r="F47" s="84"/>
      <c r="G47" s="85"/>
      <c r="H47" s="86"/>
      <c r="I47" s="222"/>
      <c r="J47" s="223"/>
      <c r="K47" s="14"/>
      <c r="L47" s="14"/>
      <c r="M47" s="14"/>
      <c r="N47" s="5"/>
      <c r="S47" s="1">
        <f t="shared" si="0"/>
        <v>0</v>
      </c>
    </row>
    <row r="48" spans="2:19">
      <c r="B48" s="80">
        <v>29</v>
      </c>
      <c r="C48" s="87"/>
      <c r="D48" s="82"/>
      <c r="E48" s="83" t="str">
        <f t="shared" si="1"/>
        <v/>
      </c>
      <c r="F48" s="84"/>
      <c r="G48" s="85"/>
      <c r="H48" s="86"/>
      <c r="I48" s="222"/>
      <c r="J48" s="223"/>
      <c r="K48" s="14"/>
      <c r="L48" s="14"/>
      <c r="M48" s="14"/>
      <c r="N48" s="5"/>
      <c r="S48" s="1">
        <f t="shared" si="0"/>
        <v>0</v>
      </c>
    </row>
    <row r="49" spans="2:19">
      <c r="B49" s="80">
        <v>30</v>
      </c>
      <c r="C49" s="87"/>
      <c r="D49" s="82"/>
      <c r="E49" s="83" t="str">
        <f t="shared" si="1"/>
        <v/>
      </c>
      <c r="F49" s="84"/>
      <c r="G49" s="85"/>
      <c r="H49" s="86"/>
      <c r="I49" s="222"/>
      <c r="J49" s="223"/>
      <c r="K49" s="14"/>
      <c r="L49" s="14"/>
      <c r="M49" s="14"/>
      <c r="N49" s="5"/>
      <c r="S49" s="1">
        <f t="shared" si="0"/>
        <v>0</v>
      </c>
    </row>
    <row r="50" spans="2:19">
      <c r="B50" s="80">
        <v>31</v>
      </c>
      <c r="C50" s="87"/>
      <c r="D50" s="82"/>
      <c r="E50" s="83" t="str">
        <f t="shared" si="1"/>
        <v/>
      </c>
      <c r="F50" s="84"/>
      <c r="G50" s="85"/>
      <c r="H50" s="86"/>
      <c r="I50" s="222"/>
      <c r="J50" s="223"/>
      <c r="K50" s="14"/>
      <c r="L50" s="14"/>
      <c r="M50" s="14"/>
      <c r="N50" s="5"/>
      <c r="S50" s="1">
        <f t="shared" si="0"/>
        <v>0</v>
      </c>
    </row>
    <row r="51" spans="2:19">
      <c r="B51" s="80">
        <v>32</v>
      </c>
      <c r="C51" s="87"/>
      <c r="D51" s="82"/>
      <c r="E51" s="83" t="str">
        <f t="shared" si="1"/>
        <v/>
      </c>
      <c r="F51" s="84"/>
      <c r="G51" s="85"/>
      <c r="H51" s="86"/>
      <c r="I51" s="222"/>
      <c r="J51" s="223"/>
      <c r="K51" s="14"/>
      <c r="L51" s="14"/>
      <c r="M51" s="14"/>
      <c r="N51" s="5"/>
      <c r="S51" s="1">
        <f t="shared" si="0"/>
        <v>0</v>
      </c>
    </row>
    <row r="52" spans="2:19">
      <c r="B52" s="80">
        <v>33</v>
      </c>
      <c r="C52" s="87"/>
      <c r="D52" s="82"/>
      <c r="E52" s="83" t="str">
        <f t="shared" si="1"/>
        <v/>
      </c>
      <c r="F52" s="84"/>
      <c r="G52" s="85"/>
      <c r="H52" s="86"/>
      <c r="I52" s="222"/>
      <c r="J52" s="223"/>
      <c r="K52" s="14"/>
      <c r="L52" s="14"/>
      <c r="M52" s="14"/>
      <c r="N52" s="5"/>
      <c r="S52" s="1">
        <f t="shared" si="0"/>
        <v>0</v>
      </c>
    </row>
    <row r="53" spans="2:19">
      <c r="B53" s="80">
        <v>34</v>
      </c>
      <c r="C53" s="87"/>
      <c r="D53" s="82"/>
      <c r="E53" s="83" t="str">
        <f t="shared" si="1"/>
        <v/>
      </c>
      <c r="F53" s="84"/>
      <c r="G53" s="85"/>
      <c r="H53" s="86"/>
      <c r="I53" s="222"/>
      <c r="J53" s="223"/>
      <c r="K53" s="14"/>
      <c r="L53" s="14"/>
      <c r="M53" s="14"/>
      <c r="N53" s="5"/>
      <c r="S53" s="1">
        <f t="shared" si="0"/>
        <v>0</v>
      </c>
    </row>
    <row r="54" spans="2:19">
      <c r="B54" s="80">
        <v>35</v>
      </c>
      <c r="C54" s="87"/>
      <c r="D54" s="82"/>
      <c r="E54" s="83" t="str">
        <f t="shared" si="1"/>
        <v/>
      </c>
      <c r="F54" s="84"/>
      <c r="G54" s="85"/>
      <c r="H54" s="86"/>
      <c r="I54" s="222"/>
      <c r="J54" s="223"/>
      <c r="K54" s="14"/>
      <c r="L54" s="14"/>
      <c r="M54" s="14"/>
      <c r="N54" s="5"/>
      <c r="S54" s="1">
        <f t="shared" si="0"/>
        <v>0</v>
      </c>
    </row>
    <row r="55" spans="2:19">
      <c r="B55" s="80">
        <v>36</v>
      </c>
      <c r="C55" s="87"/>
      <c r="D55" s="82"/>
      <c r="E55" s="83" t="str">
        <f t="shared" si="1"/>
        <v/>
      </c>
      <c r="F55" s="84"/>
      <c r="G55" s="85"/>
      <c r="H55" s="86"/>
      <c r="I55" s="222"/>
      <c r="J55" s="223"/>
      <c r="K55" s="14"/>
      <c r="L55" s="14"/>
      <c r="M55" s="14"/>
      <c r="N55" s="5"/>
      <c r="S55" s="1">
        <f t="shared" si="0"/>
        <v>0</v>
      </c>
    </row>
    <row r="56" spans="2:19">
      <c r="B56" s="80">
        <v>37</v>
      </c>
      <c r="C56" s="87"/>
      <c r="D56" s="82"/>
      <c r="E56" s="83" t="str">
        <f t="shared" si="1"/>
        <v/>
      </c>
      <c r="F56" s="84"/>
      <c r="G56" s="85"/>
      <c r="H56" s="86"/>
      <c r="I56" s="222"/>
      <c r="J56" s="223"/>
      <c r="K56" s="14"/>
      <c r="L56" s="14"/>
      <c r="M56" s="14"/>
      <c r="N56" s="5"/>
      <c r="S56" s="1">
        <f t="shared" si="0"/>
        <v>0</v>
      </c>
    </row>
    <row r="57" spans="2:19">
      <c r="B57" s="80">
        <v>38</v>
      </c>
      <c r="C57" s="87"/>
      <c r="D57" s="82"/>
      <c r="E57" s="83" t="str">
        <f t="shared" si="1"/>
        <v/>
      </c>
      <c r="F57" s="84"/>
      <c r="G57" s="85"/>
      <c r="H57" s="86"/>
      <c r="I57" s="222"/>
      <c r="J57" s="223"/>
      <c r="K57" s="14"/>
      <c r="L57" s="14"/>
      <c r="M57" s="14"/>
      <c r="N57" s="5"/>
      <c r="S57" s="1">
        <f t="shared" si="0"/>
        <v>0</v>
      </c>
    </row>
    <row r="58" spans="2:19">
      <c r="B58" s="80">
        <v>39</v>
      </c>
      <c r="C58" s="87"/>
      <c r="D58" s="82"/>
      <c r="E58" s="83" t="str">
        <f t="shared" si="1"/>
        <v/>
      </c>
      <c r="F58" s="84"/>
      <c r="G58" s="85"/>
      <c r="H58" s="86"/>
      <c r="I58" s="222"/>
      <c r="J58" s="223"/>
      <c r="K58" s="14"/>
      <c r="L58" s="14"/>
      <c r="M58" s="14"/>
      <c r="N58" s="5"/>
      <c r="S58" s="1">
        <f t="shared" si="0"/>
        <v>0</v>
      </c>
    </row>
    <row r="59" spans="2:19">
      <c r="B59" s="80">
        <v>40</v>
      </c>
      <c r="C59" s="87"/>
      <c r="D59" s="82"/>
      <c r="E59" s="83" t="str">
        <f t="shared" si="1"/>
        <v/>
      </c>
      <c r="F59" s="84"/>
      <c r="G59" s="85"/>
      <c r="H59" s="86"/>
      <c r="I59" s="222"/>
      <c r="J59" s="223"/>
      <c r="K59" s="14"/>
      <c r="L59" s="14"/>
      <c r="M59" s="14"/>
      <c r="N59" s="5"/>
      <c r="S59" s="1">
        <f t="shared" si="0"/>
        <v>0</v>
      </c>
    </row>
    <row r="60" spans="2:19">
      <c r="N60" s="5"/>
    </row>
    <row r="61" spans="2:19" ht="15.75">
      <c r="B61" s="9"/>
      <c r="N61" s="5"/>
    </row>
    <row r="62" spans="2:19">
      <c r="N62" s="5"/>
    </row>
    <row r="63" spans="2:19">
      <c r="N63" s="5"/>
    </row>
    <row r="64" spans="2:19">
      <c r="N64" s="5"/>
    </row>
    <row r="65" spans="14:14">
      <c r="N65" s="5"/>
    </row>
    <row r="66" spans="14:14">
      <c r="N66" s="5"/>
    </row>
    <row r="67" spans="14:14">
      <c r="N67" s="5"/>
    </row>
    <row r="68" spans="14:14">
      <c r="N68" s="5"/>
    </row>
    <row r="69" spans="14:14">
      <c r="N69" s="5"/>
    </row>
    <row r="70" spans="14:14">
      <c r="N70" s="5"/>
    </row>
    <row r="71" spans="14:14">
      <c r="N71" s="5"/>
    </row>
    <row r="72" spans="14:14">
      <c r="N72" s="5"/>
    </row>
    <row r="73" spans="14:14">
      <c r="N73" s="5"/>
    </row>
    <row r="74" spans="14:14">
      <c r="N74" s="5"/>
    </row>
    <row r="75" spans="14:14">
      <c r="N75" s="5"/>
    </row>
    <row r="76" spans="14:14">
      <c r="N76" s="5"/>
    </row>
    <row r="77" spans="14:14">
      <c r="N77" s="5"/>
    </row>
    <row r="78" spans="14:14">
      <c r="N78" s="5"/>
    </row>
    <row r="79" spans="14:14">
      <c r="N79" s="5"/>
    </row>
    <row r="80" spans="14:14">
      <c r="N80" s="5"/>
    </row>
    <row r="81" spans="14:14">
      <c r="N81" s="5"/>
    </row>
    <row r="82" spans="14:14">
      <c r="N82" s="5"/>
    </row>
    <row r="83" spans="14:14">
      <c r="N83" s="5"/>
    </row>
    <row r="84" spans="14:14">
      <c r="N84" s="5"/>
    </row>
    <row r="85" spans="14:14">
      <c r="N85" s="5"/>
    </row>
    <row r="86" spans="14:14">
      <c r="N86" s="5"/>
    </row>
    <row r="87" spans="14:14">
      <c r="N87" s="5"/>
    </row>
    <row r="88" spans="14:14">
      <c r="N88" s="5"/>
    </row>
    <row r="89" spans="14:14">
      <c r="N89" s="5"/>
    </row>
    <row r="90" spans="14:14">
      <c r="N90" s="5"/>
    </row>
    <row r="91" spans="14:14">
      <c r="N91" s="5"/>
    </row>
    <row r="92" spans="14:14">
      <c r="N92" s="5"/>
    </row>
    <row r="93" spans="14:14">
      <c r="N93" s="5"/>
    </row>
    <row r="94" spans="14:14">
      <c r="N94" s="5"/>
    </row>
    <row r="95" spans="14:14">
      <c r="N95" s="5"/>
    </row>
    <row r="96" spans="14:14">
      <c r="N96" s="5"/>
    </row>
    <row r="97" spans="14:14">
      <c r="N97" s="5"/>
    </row>
    <row r="98" spans="14:14">
      <c r="N98" s="5"/>
    </row>
    <row r="99" spans="14:14">
      <c r="N99" s="5"/>
    </row>
    <row r="100" spans="14:14">
      <c r="N100" s="5"/>
    </row>
    <row r="101" spans="14:14">
      <c r="N101" s="5"/>
    </row>
    <row r="102" spans="14:14">
      <c r="N102" s="5"/>
    </row>
    <row r="103" spans="14:14">
      <c r="N103" s="5"/>
    </row>
    <row r="104" spans="14:14">
      <c r="N104" s="5"/>
    </row>
    <row r="105" spans="14:14">
      <c r="N105" s="5"/>
    </row>
    <row r="106" spans="14:14">
      <c r="N106" s="5"/>
    </row>
    <row r="107" spans="14:14">
      <c r="N107" s="5"/>
    </row>
    <row r="108" spans="14:14">
      <c r="N108" s="5"/>
    </row>
    <row r="109" spans="14:14">
      <c r="N109" s="5"/>
    </row>
    <row r="110" spans="14:14">
      <c r="N110" s="5"/>
    </row>
    <row r="111" spans="14:14">
      <c r="N111" s="5"/>
    </row>
    <row r="112" spans="14:14">
      <c r="N112" s="5"/>
    </row>
    <row r="113" spans="14:14">
      <c r="N113" s="5"/>
    </row>
    <row r="114" spans="14:14">
      <c r="N114" s="5"/>
    </row>
  </sheetData>
  <sheetProtection selectLockedCells="1"/>
  <protectedRanges>
    <protectedRange sqref="F20:J59" name="Диапазон5"/>
    <protectedRange sqref="C20:D59" name="Диапазон4"/>
    <protectedRange sqref="H1" name="Диапазон1"/>
    <protectedRange sqref="J1" name="Диапазон2"/>
    <protectedRange sqref="E3:E4" name="Диапазон3"/>
  </protectedRanges>
  <customSheetViews>
    <customSheetView guid="{BFE542F4-8A0C-4C42-A5CA-C7B0ACF2717E}" scale="110" hiddenRows="1" hiddenColumns="1">
      <selection activeCell="AA6" sqref="AA6"/>
      <pageMargins left="0.42708333333333331" right="0.23958333333333334" top="0.84375" bottom="0.98425196850393704" header="0.51181102362204722" footer="0.51181102362204722"/>
      <pageSetup paperSize="9" scale="75" fitToWidth="0" fitToHeight="0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1">
    <mergeCell ref="B7:J7"/>
    <mergeCell ref="B3:D3"/>
    <mergeCell ref="E3:J3"/>
    <mergeCell ref="C9:C12"/>
    <mergeCell ref="D9:D12"/>
    <mergeCell ref="F9:F12"/>
    <mergeCell ref="G9:H12"/>
    <mergeCell ref="I9:I12"/>
    <mergeCell ref="J9:J12"/>
    <mergeCell ref="B9:B12"/>
    <mergeCell ref="B4:D4"/>
  </mergeCells>
  <phoneticPr fontId="0" type="noConversion"/>
  <conditionalFormatting sqref="H1 J1 E3:J3 E4">
    <cfRule type="expression" dxfId="10" priority="7" stopIfTrue="1">
      <formula>ISBLANK(E1)</formula>
    </cfRule>
  </conditionalFormatting>
  <conditionalFormatting sqref="C20:D59 F20:J59">
    <cfRule type="expression" dxfId="9" priority="9" stopIfTrue="1">
      <formula>AND(OR(COUNTA($C20:$D20)&lt;&gt;0,COUNTA($F20:$K20)&lt;&gt;0),ISBLANK(C20))</formula>
    </cfRule>
  </conditionalFormatting>
  <conditionalFormatting sqref="B20:B59">
    <cfRule type="expression" dxfId="8" priority="1" stopIfTrue="1">
      <formula>C20&lt;&gt;""</formula>
    </cfRule>
    <cfRule type="expression" dxfId="7" priority="2" stopIfTrue="1">
      <formula>B20&lt;=$E$4</formula>
    </cfRule>
  </conditionalFormatting>
  <dataValidations xWindow="749" yWindow="918" count="12">
    <dataValidation type="whole" allowBlank="1" showInputMessage="1" showErrorMessage="1" promptTitle="Пол" prompt="1-Ж_x000a_2-М" sqref="F20:F59">
      <formula1>1</formula1>
      <formula2>2</formula2>
    </dataValidation>
    <dataValidation type="list" allowBlank="1" showInputMessage="1" showErrorMessage="1" promptTitle="Месяц рождения" prompt="Выберите месяц из списка" sqref="G20:G59">
      <formula1>"01,02,03,04,05,06,07,08,09,10,11,12"</formula1>
    </dataValidation>
    <dataValidation allowBlank="1" showInputMessage="1" showErrorMessage="1" promptTitle="Фамилия, Имя учащегося" prompt=" " sqref="D20:D59"/>
    <dataValidation allowBlank="1" showErrorMessage="1" promptTitle="Код региона" prompt=" " sqref="F1"/>
    <dataValidation type="textLength" allowBlank="1" showInputMessage="1" showErrorMessage="1" promptTitle="Код школы" prompt=" " sqref="H1">
      <formula1>0</formula1>
      <formula2>6</formula2>
    </dataValidation>
    <dataValidation type="whole" allowBlank="1" showInputMessage="1" showErrorMessage="1" promptTitle="Анкета учителя" prompt="1 - анкета для учителя заполнена_x000a_0 - анкета для учителя не заполнена" sqref="F6">
      <formula1>0</formula1>
      <formula2>1</formula2>
    </dataValidation>
    <dataValidation type="whole" allowBlank="1" showInputMessage="1" showErrorMessage="1" promptTitle="Номер по журналу" prompt=" " sqref="C20:C59">
      <formula1>1</formula1>
      <formula2>99</formula2>
    </dataValidation>
    <dataValidation allowBlank="1" showInputMessage="1" showErrorMessage="1" promptTitle="Код учащегося" prompt="Данное поле заполняется автоматически" sqref="E20:E59"/>
    <dataValidation type="whole" allowBlank="1" showInputMessage="1" showErrorMessage="1" promptTitle="Выполнение работы" prompt="Введите номер варианта, если учащийся выполнял работу (1 - 2)._x000a_Введите 0, если учащийся не выполнял работу (не принимал участия)_x000a_" sqref="J20:J59">
      <formula1>0</formula1>
      <formula2>2</formula2>
    </dataValidation>
    <dataValidation type="list" allowBlank="1" showDropDown="1" showInputMessage="1" showErrorMessage="1" promptTitle="Код класса" prompt=" " sqref="J1">
      <formula1>$N$8:$N$18</formula1>
    </dataValidation>
    <dataValidation type="list" allowBlank="1" showDropDown="1" showInputMessage="1" showErrorMessage="1" errorTitle="Неправильное заполнение поля" error="Значением поля является оценка или &quot;0&quot;, если ученик не аттестован." promptTitle="Отметка по русскому языку" prompt="Укажите итоговую оценку по русскому языку за курс основной школы" sqref="I20:I59">
      <formula1>"2,3,4,5"</formula1>
    </dataValidation>
    <dataValidation type="list" allowBlank="1" showInputMessage="1" showErrorMessage="1" promptTitle="Год рождения" prompt="Выберите год рождения из списка" sqref="H20:H59">
      <formula1>"95,96,97,98,99,00,01,02,03"</formula1>
    </dataValidation>
  </dataValidations>
  <pageMargins left="0.42708333333333331" right="0.23958333333333334" top="0.84375" bottom="0.98425196850393704" header="0.51181102362204722" footer="0.51181102362204722"/>
  <pageSetup paperSize="9" scale="75" fitToWidth="0" fitToHeight="0" orientation="portrait" r:id="rId2"/>
  <headerFooter alignWithMargins="0">
    <oddHeader>&amp;CКГБУ "Региональный центр оценки качества образования"</oddHeader>
  </headerFooter>
  <ignoredErrors>
    <ignoredError sqref="G49:G5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H74"/>
  <sheetViews>
    <sheetView view="pageLayout" workbookViewId="0">
      <selection activeCell="B1" sqref="B1:G1"/>
    </sheetView>
  </sheetViews>
  <sheetFormatPr defaultColWidth="58.5703125" defaultRowHeight="12.75"/>
  <cols>
    <col min="1" max="1" width="1.7109375" customWidth="1"/>
    <col min="2" max="2" width="8.85546875" customWidth="1"/>
    <col min="3" max="5" width="38.42578125" customWidth="1"/>
    <col min="6" max="6" width="6.5703125" customWidth="1"/>
    <col min="7" max="7" width="8.42578125" customWidth="1"/>
    <col min="8" max="8" width="6.5703125" customWidth="1"/>
    <col min="9" max="180" width="9.140625" customWidth="1"/>
    <col min="181" max="181" width="5.5703125" customWidth="1"/>
  </cols>
  <sheetData>
    <row r="1" spans="2:8" s="52" customFormat="1" ht="17.25" customHeight="1">
      <c r="B1" s="551" t="s">
        <v>223</v>
      </c>
      <c r="C1" s="551"/>
      <c r="D1" s="551"/>
      <c r="E1" s="551"/>
      <c r="F1" s="551"/>
      <c r="G1" s="551"/>
      <c r="H1" s="112"/>
    </row>
    <row r="2" spans="2:8" s="52" customFormat="1" ht="27.75" customHeight="1">
      <c r="B2" s="157" t="s">
        <v>89</v>
      </c>
      <c r="C2" s="533" t="str">
        <f>'СПИСОК КЛАССА'!E3</f>
        <v>муниципальное общеобразовательное учрееждение средняя общеобразовательная школа № 27</v>
      </c>
      <c r="D2" s="533"/>
      <c r="E2" s="167" t="s">
        <v>90</v>
      </c>
      <c r="F2" s="550" t="str">
        <f>'СПИСОК КЛАССА'!J1</f>
        <v>1001</v>
      </c>
      <c r="G2" s="550"/>
    </row>
    <row r="3" spans="2:8" s="52" customFormat="1" ht="7.5" customHeight="1">
      <c r="B3" s="273"/>
      <c r="C3" s="273"/>
      <c r="D3" s="273"/>
      <c r="E3" s="273"/>
      <c r="F3" s="273"/>
      <c r="G3" s="273"/>
      <c r="H3" s="273"/>
    </row>
    <row r="4" spans="2:8" ht="48" customHeight="1">
      <c r="B4" s="120"/>
      <c r="C4" s="158" t="s">
        <v>156</v>
      </c>
      <c r="D4" s="158" t="s">
        <v>157</v>
      </c>
      <c r="E4" s="158" t="s">
        <v>158</v>
      </c>
    </row>
    <row r="5" spans="2:8" ht="41.25" customHeight="1">
      <c r="B5" s="114" t="s">
        <v>95</v>
      </c>
      <c r="C5" s="175">
        <v>6</v>
      </c>
      <c r="D5" s="171">
        <f>Результаты_Класс!AN19/'Ответы учащихся'!E7*100</f>
        <v>0</v>
      </c>
      <c r="E5" s="171">
        <f>Результаты_Класс!AN18/'Ответы учащихся'!E7*100</f>
        <v>11.111111111111111</v>
      </c>
      <c r="G5" s="116"/>
    </row>
    <row r="6" spans="2:8" ht="44.25" customHeight="1">
      <c r="C6" s="132"/>
    </row>
    <row r="36" ht="18" customHeight="1"/>
    <row r="70" ht="18" customHeight="1"/>
    <row r="73" ht="47.25" customHeight="1"/>
    <row r="74" ht="18.75" customHeight="1"/>
  </sheetData>
  <sheetProtection password="C62D" sheet="1" objects="1" scenarios="1" selectLockedCells="1" selectUnlockedCells="1"/>
  <mergeCells count="3">
    <mergeCell ref="C2:D2"/>
    <mergeCell ref="B1:G1"/>
    <mergeCell ref="F2:G2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R111"/>
  <sheetViews>
    <sheetView view="pageLayout" workbookViewId="0">
      <selection activeCell="M5" sqref="M5"/>
    </sheetView>
  </sheetViews>
  <sheetFormatPr defaultColWidth="58.5703125" defaultRowHeight="12.75"/>
  <cols>
    <col min="1" max="1" width="12.42578125" customWidth="1"/>
    <col min="2" max="2" width="6.5703125" customWidth="1"/>
    <col min="3" max="3" width="23" customWidth="1"/>
    <col min="4" max="5" width="7.140625" customWidth="1"/>
    <col min="6" max="6" width="7.7109375" customWidth="1"/>
    <col min="7" max="7" width="7.85546875" customWidth="1"/>
    <col min="8" max="8" width="7.5703125" customWidth="1"/>
    <col min="9" max="9" width="8.42578125" customWidth="1"/>
    <col min="10" max="10" width="9.140625" customWidth="1"/>
    <col min="11" max="17" width="6.5703125" customWidth="1"/>
    <col min="18" max="189" width="9.140625" customWidth="1"/>
    <col min="190" max="190" width="5.5703125" customWidth="1"/>
  </cols>
  <sheetData>
    <row r="1" spans="2:18" s="52" customFormat="1" ht="17.25" customHeight="1">
      <c r="B1" s="557" t="s">
        <v>225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373"/>
      <c r="R1" s="260"/>
    </row>
    <row r="2" spans="2:18" s="52" customFormat="1" ht="6.75" customHeight="1"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0"/>
    </row>
    <row r="3" spans="2:18" s="52" customFormat="1" ht="8.25" customHeight="1">
      <c r="B3" s="260"/>
      <c r="C3" s="262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0"/>
    </row>
    <row r="4" spans="2:18" ht="48" customHeight="1">
      <c r="B4" s="263"/>
      <c r="C4" s="264" t="s">
        <v>159</v>
      </c>
      <c r="D4" s="244" t="s">
        <v>202</v>
      </c>
      <c r="E4" s="244" t="s">
        <v>203</v>
      </c>
      <c r="F4" s="244" t="s">
        <v>204</v>
      </c>
      <c r="G4" s="244" t="s">
        <v>205</v>
      </c>
      <c r="H4" s="244" t="s">
        <v>206</v>
      </c>
      <c r="I4" s="244" t="s">
        <v>207</v>
      </c>
      <c r="J4" s="326"/>
      <c r="K4" s="326"/>
      <c r="L4" s="326"/>
      <c r="M4" s="326"/>
      <c r="N4" s="326"/>
      <c r="O4" s="326"/>
      <c r="P4" s="326"/>
      <c r="Q4" s="326"/>
      <c r="R4" s="263"/>
    </row>
    <row r="5" spans="2:18" ht="41.25" customHeight="1">
      <c r="B5" s="263"/>
      <c r="C5" s="265" t="s">
        <v>160</v>
      </c>
      <c r="D5" s="266">
        <f>Результаты_Класс!F17</f>
        <v>9</v>
      </c>
      <c r="E5" s="266">
        <f>Результаты_Класс!G17</f>
        <v>9</v>
      </c>
      <c r="F5" s="266">
        <f>Результаты_Класс!H17</f>
        <v>9</v>
      </c>
      <c r="G5" s="266">
        <f>Результаты_Класс!I17</f>
        <v>9</v>
      </c>
      <c r="H5" s="266">
        <f>Результаты_Класс!J17</f>
        <v>9</v>
      </c>
      <c r="I5" s="266">
        <f>Результаты_Класс!K17</f>
        <v>9</v>
      </c>
      <c r="J5" s="327"/>
      <c r="K5" s="327"/>
      <c r="L5" s="327"/>
      <c r="M5" s="327"/>
      <c r="N5" s="327"/>
      <c r="O5" s="327"/>
      <c r="P5" s="327"/>
      <c r="Q5" s="327"/>
      <c r="R5" s="263"/>
    </row>
    <row r="6" spans="2:18" ht="44.25" customHeight="1">
      <c r="B6" s="263"/>
      <c r="C6" s="265" t="s">
        <v>161</v>
      </c>
      <c r="D6" s="267">
        <f>D5/'Ответы учащихся'!$E$7*100</f>
        <v>100</v>
      </c>
      <c r="E6" s="267">
        <f>E5/'Ответы учащихся'!$E$7*100</f>
        <v>100</v>
      </c>
      <c r="F6" s="267">
        <f>F5/'Ответы учащихся'!$E$7*100</f>
        <v>100</v>
      </c>
      <c r="G6" s="267">
        <f>G5/'Ответы учащихся'!$E$7*100</f>
        <v>100</v>
      </c>
      <c r="H6" s="267">
        <f>H5/'Ответы учащихся'!$E$7*100</f>
        <v>100</v>
      </c>
      <c r="I6" s="267">
        <f>I5/'Ответы учащихся'!$E$7*100</f>
        <v>100</v>
      </c>
      <c r="J6" s="328"/>
      <c r="K6" s="328"/>
      <c r="L6" s="328"/>
      <c r="M6" s="328"/>
      <c r="N6" s="328"/>
      <c r="O6" s="328"/>
      <c r="P6" s="328"/>
      <c r="Q6" s="328"/>
      <c r="R6" s="263"/>
    </row>
    <row r="7" spans="2:18">
      <c r="B7" s="263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3"/>
    </row>
    <row r="8" spans="2:18">
      <c r="B8" s="263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3"/>
    </row>
    <row r="9" spans="2:18">
      <c r="B9" s="263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3"/>
    </row>
    <row r="10" spans="2:18">
      <c r="B10" s="263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3"/>
    </row>
    <row r="11" spans="2:18">
      <c r="B11" s="263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3"/>
    </row>
    <row r="12" spans="2:18">
      <c r="B12" s="263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3"/>
    </row>
    <row r="13" spans="2:18">
      <c r="B13" s="263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3"/>
    </row>
    <row r="14" spans="2:18">
      <c r="B14" s="263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3"/>
    </row>
    <row r="15" spans="2:18">
      <c r="B15" s="263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3"/>
    </row>
    <row r="16" spans="2:18">
      <c r="B16" s="263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3"/>
    </row>
    <row r="17" spans="2:18">
      <c r="B17" s="263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3"/>
    </row>
    <row r="18" spans="2:18">
      <c r="B18" s="263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3"/>
    </row>
    <row r="19" spans="2:18">
      <c r="B19" s="263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3"/>
    </row>
    <row r="20" spans="2:18">
      <c r="B20" s="263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3"/>
    </row>
    <row r="21" spans="2:18">
      <c r="B21" s="263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3"/>
    </row>
    <row r="22" spans="2:18">
      <c r="B22" s="263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3"/>
    </row>
    <row r="23" spans="2:18">
      <c r="B23" s="263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3"/>
    </row>
    <row r="24" spans="2:18">
      <c r="B24" s="263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3"/>
    </row>
    <row r="25" spans="2:18">
      <c r="B25" s="263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3"/>
    </row>
    <row r="26" spans="2:18">
      <c r="B26" s="263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3"/>
    </row>
    <row r="27" spans="2:18">
      <c r="B27" s="263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3"/>
    </row>
    <row r="28" spans="2:18">
      <c r="B28" s="263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3"/>
    </row>
    <row r="29" spans="2:18">
      <c r="B29" s="263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3"/>
    </row>
    <row r="30" spans="2:18">
      <c r="B30" s="263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3"/>
    </row>
    <row r="31" spans="2:18">
      <c r="B31" s="263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3"/>
    </row>
    <row r="32" spans="2:18">
      <c r="B32" s="263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3"/>
    </row>
    <row r="33" spans="2:18">
      <c r="B33" s="263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3"/>
    </row>
    <row r="34" spans="2:18" ht="14.25" customHeight="1">
      <c r="B34" s="263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3"/>
    </row>
    <row r="35" spans="2:18">
      <c r="B35" s="263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3"/>
    </row>
    <row r="36" spans="2:18" ht="18"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</row>
    <row r="37" spans="2:18"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</row>
    <row r="38" spans="2:18" ht="15.75">
      <c r="C38" s="109"/>
      <c r="D38" s="109"/>
      <c r="E38" s="109"/>
      <c r="F38" s="109"/>
      <c r="G38" s="249"/>
      <c r="H38" s="252"/>
      <c r="I38" s="251"/>
      <c r="J38" s="251"/>
      <c r="K38" s="251"/>
      <c r="L38" s="251"/>
      <c r="M38" s="251"/>
      <c r="N38" s="251"/>
      <c r="O38" s="251"/>
      <c r="P38" s="251"/>
      <c r="Q38" s="251"/>
    </row>
    <row r="39" spans="2:18" ht="15.75">
      <c r="C39" s="253"/>
      <c r="D39" s="254"/>
      <c r="E39" s="254"/>
      <c r="F39" s="256"/>
      <c r="G39" s="256"/>
      <c r="H39" s="256"/>
      <c r="I39" s="253"/>
      <c r="J39" s="253"/>
      <c r="K39" s="251"/>
      <c r="L39" s="251"/>
      <c r="M39" s="251"/>
      <c r="N39" s="251"/>
      <c r="O39" s="251"/>
      <c r="P39" s="251"/>
      <c r="Q39" s="251"/>
    </row>
    <row r="40" spans="2:18" ht="15.75">
      <c r="C40" s="255"/>
      <c r="D40" s="257"/>
      <c r="E40" s="257"/>
      <c r="F40" s="258"/>
      <c r="G40" s="258"/>
      <c r="H40" s="258"/>
      <c r="I40" s="258"/>
      <c r="J40" s="258"/>
      <c r="K40" s="251"/>
      <c r="L40" s="251"/>
      <c r="M40" s="251"/>
      <c r="N40" s="251"/>
      <c r="O40" s="251"/>
      <c r="P40" s="251"/>
      <c r="Q40" s="251"/>
    </row>
    <row r="41" spans="2:18" ht="15.75">
      <c r="C41" s="255"/>
      <c r="D41" s="257"/>
      <c r="E41" s="257"/>
      <c r="F41" s="258"/>
      <c r="G41" s="258"/>
      <c r="H41" s="258"/>
      <c r="I41" s="258"/>
      <c r="J41" s="258"/>
      <c r="K41" s="251"/>
      <c r="L41" s="251"/>
      <c r="M41" s="251"/>
      <c r="N41" s="251"/>
      <c r="O41" s="251"/>
      <c r="P41" s="251"/>
      <c r="Q41" s="251"/>
    </row>
    <row r="42" spans="2:18" ht="15.75">
      <c r="C42" s="255"/>
      <c r="D42" s="257"/>
      <c r="E42" s="257"/>
      <c r="F42" s="258"/>
      <c r="G42" s="258"/>
      <c r="H42" s="258"/>
      <c r="I42" s="251"/>
      <c r="J42" s="251"/>
      <c r="K42" s="251"/>
      <c r="L42" s="251"/>
      <c r="M42" s="251"/>
      <c r="N42" s="251"/>
      <c r="O42" s="251"/>
      <c r="P42" s="251"/>
      <c r="Q42" s="251"/>
    </row>
    <row r="43" spans="2:18"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</row>
    <row r="44" spans="2:18"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</row>
    <row r="45" spans="2:18"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</row>
    <row r="46" spans="2:18"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</row>
    <row r="47" spans="2:18"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</row>
    <row r="48" spans="2:18"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</row>
    <row r="49" spans="3:17"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</row>
    <row r="50" spans="3:17"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</row>
    <row r="51" spans="3:17"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</row>
    <row r="52" spans="3:17"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</row>
    <row r="53" spans="3:17"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</row>
    <row r="54" spans="3:17"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</row>
    <row r="55" spans="3:17"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</row>
    <row r="56" spans="3:17"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</row>
    <row r="57" spans="3:17"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</row>
    <row r="58" spans="3:17"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</row>
    <row r="59" spans="3:17"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</row>
    <row r="60" spans="3:17"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</row>
    <row r="61" spans="3:17"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</row>
    <row r="62" spans="3:17"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</row>
    <row r="63" spans="3:17"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</row>
    <row r="64" spans="3:17"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</row>
    <row r="65" spans="3:17"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</row>
    <row r="66" spans="3:17"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</row>
    <row r="67" spans="3:17"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</row>
    <row r="68" spans="3:17"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</row>
    <row r="69" spans="3:17"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</row>
    <row r="70" spans="3:17" ht="18" customHeight="1"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</row>
    <row r="71" spans="3:17"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</row>
    <row r="72" spans="3:17" ht="15.75">
      <c r="C72" s="109"/>
      <c r="D72" s="109"/>
      <c r="E72" s="109"/>
      <c r="F72" s="109"/>
      <c r="G72" s="249"/>
      <c r="H72" s="252"/>
      <c r="I72" s="251"/>
      <c r="J72" s="251"/>
      <c r="K72" s="251"/>
      <c r="L72" s="251"/>
      <c r="M72" s="251"/>
      <c r="N72" s="251"/>
      <c r="O72" s="251"/>
      <c r="P72" s="251"/>
      <c r="Q72" s="251"/>
    </row>
    <row r="73" spans="3:17" ht="47.25" customHeight="1">
      <c r="C73" s="253"/>
      <c r="D73" s="254"/>
      <c r="E73" s="254"/>
      <c r="F73" s="253"/>
      <c r="G73" s="253"/>
      <c r="H73" s="253"/>
      <c r="I73" s="253"/>
      <c r="J73" s="253"/>
      <c r="K73" s="251"/>
      <c r="L73" s="251"/>
      <c r="M73" s="251"/>
      <c r="N73" s="251"/>
      <c r="O73" s="251"/>
      <c r="P73" s="251"/>
      <c r="Q73" s="251"/>
    </row>
    <row r="74" spans="3:17" ht="18.75" customHeight="1">
      <c r="C74" s="255"/>
      <c r="D74" s="257"/>
      <c r="E74" s="257"/>
      <c r="F74" s="255"/>
      <c r="G74" s="258"/>
      <c r="H74" s="258"/>
      <c r="I74" s="258"/>
      <c r="J74" s="258"/>
      <c r="K74" s="251"/>
      <c r="L74" s="251"/>
      <c r="M74" s="251"/>
      <c r="N74" s="251"/>
      <c r="O74" s="251"/>
      <c r="P74" s="251"/>
      <c r="Q74" s="251"/>
    </row>
    <row r="75" spans="3:17" ht="15.75">
      <c r="C75" s="255"/>
      <c r="D75" s="257"/>
      <c r="E75" s="257"/>
      <c r="F75" s="258"/>
      <c r="G75" s="258"/>
      <c r="H75" s="258"/>
      <c r="I75" s="258"/>
      <c r="J75" s="258"/>
      <c r="K75" s="251"/>
      <c r="L75" s="251"/>
      <c r="M75" s="251"/>
      <c r="N75" s="251"/>
      <c r="O75" s="251"/>
      <c r="P75" s="251"/>
      <c r="Q75" s="251"/>
    </row>
    <row r="76" spans="3:17"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</row>
    <row r="77" spans="3:17"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</row>
    <row r="78" spans="3:17"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</row>
    <row r="79" spans="3:17"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</row>
    <row r="80" spans="3:17"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</row>
    <row r="81" spans="3:17"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</row>
    <row r="82" spans="3:17"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</row>
    <row r="83" spans="3:17"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</row>
    <row r="84" spans="3:17"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</row>
    <row r="85" spans="3:17"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</row>
    <row r="86" spans="3:17"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</row>
    <row r="87" spans="3:17"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</row>
    <row r="88" spans="3:17"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</row>
    <row r="89" spans="3:17"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</row>
    <row r="90" spans="3:17"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</row>
    <row r="91" spans="3:17"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</row>
    <row r="92" spans="3:17"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</row>
    <row r="93" spans="3:17"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</row>
    <row r="94" spans="3:17"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</row>
    <row r="95" spans="3:17"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</row>
    <row r="96" spans="3:17"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</row>
    <row r="97" spans="3:17"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</row>
    <row r="98" spans="3:17"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</row>
    <row r="99" spans="3:17"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251"/>
    </row>
    <row r="100" spans="3:17"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</row>
    <row r="101" spans="3:17"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</row>
    <row r="102" spans="3:17"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</row>
    <row r="103" spans="3:17"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</row>
    <row r="104" spans="3:17">
      <c r="C104" s="259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</row>
    <row r="105" spans="3:17">
      <c r="C105" s="259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</row>
    <row r="106" spans="3:17">
      <c r="C106" s="259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</row>
    <row r="107" spans="3:17">
      <c r="C107" s="259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</row>
    <row r="108" spans="3:17">
      <c r="C108" s="259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</row>
    <row r="109" spans="3:17">
      <c r="C109" s="259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</row>
    <row r="110" spans="3:17">
      <c r="C110" s="259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</row>
    <row r="111" spans="3:17">
      <c r="C111" s="259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</row>
  </sheetData>
  <sheetProtection password="C62D" sheet="1" scenarios="1" selectLockedCells="1" selectUnlockedCells="1"/>
  <mergeCells count="1">
    <mergeCell ref="B1:P1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O39"/>
  <sheetViews>
    <sheetView view="pageLayout" topLeftCell="A7" workbookViewId="0">
      <selection activeCell="K6" sqref="K6"/>
    </sheetView>
  </sheetViews>
  <sheetFormatPr defaultRowHeight="12.75"/>
  <cols>
    <col min="2" max="2" width="24.42578125" customWidth="1"/>
    <col min="3" max="3" width="6.85546875" customWidth="1"/>
    <col min="4" max="4" width="7.28515625" customWidth="1"/>
    <col min="5" max="5" width="7.42578125" customWidth="1"/>
    <col min="6" max="6" width="7.85546875" customWidth="1"/>
    <col min="7" max="8" width="8.28515625" customWidth="1"/>
    <col min="10" max="10" width="7.7109375" customWidth="1"/>
  </cols>
  <sheetData>
    <row r="1" spans="2:15" ht="18.75" customHeight="1">
      <c r="B1" s="559" t="str">
        <f>Базовый_Уч!B1</f>
        <v>Результаты выполнения работы по русскому языку (10 класс, начало 2013/2014)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374"/>
      <c r="O1" s="374"/>
    </row>
    <row r="2" spans="2:15" ht="3.7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77"/>
    </row>
    <row r="3" spans="2:15" ht="32.25" customHeight="1">
      <c r="B3" s="375" t="s">
        <v>89</v>
      </c>
      <c r="C3" s="558" t="str">
        <f>'СПИСОК КЛАССА'!E3</f>
        <v>муниципальное общеобразовательное учрееждение средняя общеобразовательная школа № 27</v>
      </c>
      <c r="D3" s="558"/>
      <c r="E3" s="558"/>
      <c r="F3" s="558"/>
      <c r="G3" s="558"/>
      <c r="H3" s="558"/>
      <c r="I3" s="407" t="s">
        <v>90</v>
      </c>
      <c r="J3" s="270" t="str">
        <f>'СПИСОК КЛАССА'!J1</f>
        <v>1001</v>
      </c>
      <c r="K3" s="263"/>
      <c r="L3" s="263"/>
    </row>
    <row r="4" spans="2:15" ht="6.75" customHeight="1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2:15" ht="15.75">
      <c r="B5" s="487" t="s">
        <v>130</v>
      </c>
      <c r="C5" s="487"/>
      <c r="D5" s="487"/>
      <c r="E5" s="487"/>
      <c r="F5" s="271">
        <f>'Ответы учащихся'!E7</f>
        <v>9</v>
      </c>
      <c r="G5" s="272" t="s">
        <v>84</v>
      </c>
      <c r="H5" s="263"/>
      <c r="I5" s="263"/>
      <c r="J5" s="263"/>
      <c r="K5" s="263"/>
      <c r="L5" s="263"/>
    </row>
    <row r="6" spans="2:15" ht="36.75" customHeight="1">
      <c r="B6" s="264" t="s">
        <v>159</v>
      </c>
      <c r="C6" s="244" t="s">
        <v>208</v>
      </c>
      <c r="D6" s="244" t="s">
        <v>209</v>
      </c>
      <c r="E6" s="244" t="s">
        <v>210</v>
      </c>
      <c r="F6" s="244" t="s">
        <v>211</v>
      </c>
      <c r="G6" s="244" t="s">
        <v>212</v>
      </c>
      <c r="H6" s="244" t="s">
        <v>213</v>
      </c>
      <c r="I6" s="244" t="s">
        <v>214</v>
      </c>
      <c r="J6" s="326"/>
      <c r="K6" s="326"/>
      <c r="L6" s="263"/>
    </row>
    <row r="7" spans="2:15" ht="43.5" customHeight="1">
      <c r="B7" s="265" t="s">
        <v>160</v>
      </c>
      <c r="C7" s="266">
        <f>Результаты_Класс!L17</f>
        <v>9</v>
      </c>
      <c r="D7" s="266">
        <f>Результаты_Класс!M17</f>
        <v>6</v>
      </c>
      <c r="E7" s="266">
        <f>Результаты_Класс!N17</f>
        <v>4</v>
      </c>
      <c r="F7" s="266">
        <f>Результаты_Класс!O17</f>
        <v>4</v>
      </c>
      <c r="G7" s="266">
        <f>Результаты_Класс!P17</f>
        <v>4</v>
      </c>
      <c r="H7" s="266">
        <f>Результаты_Класс!Q17</f>
        <v>4</v>
      </c>
      <c r="I7" s="266">
        <f>Результаты_Класс!R17</f>
        <v>8</v>
      </c>
      <c r="J7" s="327"/>
      <c r="K7" s="327"/>
      <c r="L7" s="263"/>
    </row>
    <row r="8" spans="2:15" ht="38.25" customHeight="1">
      <c r="B8" s="265" t="s">
        <v>161</v>
      </c>
      <c r="C8" s="267">
        <f>C7/'Ответы учащихся'!$E$7*100</f>
        <v>100</v>
      </c>
      <c r="D8" s="267">
        <f>D7/'Ответы учащихся'!$E$7*100</f>
        <v>66.666666666666657</v>
      </c>
      <c r="E8" s="267">
        <f>E7/'Ответы учащихся'!$E$7*100</f>
        <v>44.444444444444443</v>
      </c>
      <c r="F8" s="267">
        <f>F7/'Ответы учащихся'!$E$7*100</f>
        <v>44.444444444444443</v>
      </c>
      <c r="G8" s="267">
        <f>G7/'Ответы учащихся'!$E$7*100</f>
        <v>44.444444444444443</v>
      </c>
      <c r="H8" s="267">
        <f>H7/'Ответы учащихся'!$E$7*100</f>
        <v>44.444444444444443</v>
      </c>
      <c r="I8" s="267">
        <f>I7/'Ответы учащихся'!$E$7*100</f>
        <v>88.888888888888886</v>
      </c>
      <c r="J8" s="328"/>
      <c r="K8" s="328"/>
      <c r="L8" s="263"/>
    </row>
    <row r="9" spans="2:15" ht="21" customHeight="1">
      <c r="B9" s="323"/>
      <c r="C9" s="323"/>
      <c r="D9" s="325"/>
      <c r="E9" s="325"/>
      <c r="F9" s="325"/>
      <c r="G9" s="325"/>
      <c r="H9" s="325"/>
      <c r="I9" s="268"/>
      <c r="J9" s="268"/>
      <c r="K9" s="268"/>
      <c r="L9" s="263"/>
    </row>
    <row r="10" spans="2:15" ht="21" customHeight="1">
      <c r="B10" s="323"/>
      <c r="C10" s="323"/>
      <c r="D10" s="324"/>
      <c r="E10" s="325"/>
      <c r="F10" s="325"/>
      <c r="G10" s="325"/>
      <c r="H10" s="325"/>
      <c r="I10" s="268"/>
      <c r="J10" s="268"/>
      <c r="K10" s="268"/>
      <c r="L10" s="263"/>
    </row>
    <row r="11" spans="2:15"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2:15"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</row>
    <row r="13" spans="2:15"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</row>
    <row r="14" spans="2:15"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</row>
    <row r="15" spans="2:15"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</row>
    <row r="16" spans="2:15"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</row>
    <row r="17" spans="2:12"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</row>
    <row r="18" spans="2:12"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</row>
    <row r="19" spans="2:12"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</row>
    <row r="20" spans="2:12"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</row>
    <row r="21" spans="2:12"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</row>
    <row r="22" spans="2:12"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</row>
    <row r="23" spans="2:12"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</row>
    <row r="24" spans="2:12"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</row>
    <row r="25" spans="2:12"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3"/>
    </row>
    <row r="26" spans="2:12"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</row>
    <row r="27" spans="2:12"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</row>
    <row r="28" spans="2:12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</row>
    <row r="29" spans="2:12"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2:12"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</row>
    <row r="31" spans="2:12"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</row>
    <row r="32" spans="2:12"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</row>
    <row r="33" spans="2:12"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</row>
    <row r="34" spans="2:12"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</row>
    <row r="35" spans="2:12"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</row>
    <row r="36" spans="2:12"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</row>
    <row r="37" spans="2:12"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</row>
    <row r="38" spans="2:12"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</row>
    <row r="39" spans="2:12"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</row>
  </sheetData>
  <sheetProtection password="C62D" sheet="1" objects="1" scenarios="1" selectLockedCells="1" selectUnlockedCells="1"/>
  <mergeCells count="3">
    <mergeCell ref="B5:E5"/>
    <mergeCell ref="C3:H3"/>
    <mergeCell ref="B1:M1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Layout" topLeftCell="A67" workbookViewId="0">
      <selection activeCell="E17" sqref="E17"/>
    </sheetView>
  </sheetViews>
  <sheetFormatPr defaultRowHeight="12.75"/>
  <cols>
    <col min="1" max="1" width="3.85546875" customWidth="1"/>
    <col min="2" max="2" width="20.140625" customWidth="1"/>
    <col min="3" max="3" width="13.42578125" customWidth="1"/>
    <col min="4" max="4" width="5.42578125" customWidth="1"/>
    <col min="5" max="5" width="8" customWidth="1"/>
    <col min="6" max="6" width="10.140625" customWidth="1"/>
    <col min="7" max="7" width="12.42578125" customWidth="1"/>
    <col min="8" max="8" width="9.42578125" customWidth="1"/>
    <col min="9" max="9" width="8.85546875" customWidth="1"/>
    <col min="10" max="10" width="10" customWidth="1"/>
    <col min="11" max="11" width="5.28515625" customWidth="1"/>
    <col min="12" max="12" width="6.85546875" customWidth="1"/>
    <col min="13" max="13" width="5.140625" customWidth="1"/>
    <col min="14" max="14" width="7.28515625" customWidth="1"/>
    <col min="16" max="16" width="10.28515625" bestFit="1" customWidth="1"/>
  </cols>
  <sheetData>
    <row r="1" spans="1:2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21" ht="15.75" customHeight="1">
      <c r="A3" s="560" t="str">
        <f>'Д-класс'!A1:G1</f>
        <v>Результаты выполнения  работы по русскому языку (10 класс, начало 2013/2014)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112"/>
      <c r="P3" s="112"/>
      <c r="Q3" s="112"/>
      <c r="R3" s="112"/>
      <c r="S3" s="112"/>
      <c r="T3" s="112"/>
      <c r="U3" s="112"/>
    </row>
    <row r="4" spans="1:21" ht="37.5" customHeight="1">
      <c r="A4" s="128" t="s">
        <v>89</v>
      </c>
      <c r="B4" s="571" t="str">
        <f>'СПИСОК КЛАССА'!E3</f>
        <v>муниципальное общеобразовательное учрееждение средняя общеобразовательная школа № 27</v>
      </c>
      <c r="C4" s="571"/>
      <c r="D4" s="571"/>
      <c r="E4" s="571"/>
      <c r="F4" s="571"/>
      <c r="G4" s="571"/>
      <c r="H4" s="571"/>
      <c r="I4" s="571"/>
      <c r="J4" s="127"/>
      <c r="K4" s="127"/>
      <c r="L4" s="561" t="s">
        <v>90</v>
      </c>
      <c r="M4" s="561"/>
      <c r="N4" s="408" t="str">
        <f>'СПИСОК КЛАССА'!J1</f>
        <v>1001</v>
      </c>
      <c r="O4" s="122"/>
    </row>
    <row r="5" spans="1:21" ht="25.5" customHeight="1">
      <c r="A5" s="585" t="s">
        <v>130</v>
      </c>
      <c r="B5" s="585"/>
      <c r="C5" s="123">
        <f>'Ответы учащихся'!E7</f>
        <v>9</v>
      </c>
      <c r="D5" s="274"/>
      <c r="E5" s="274"/>
      <c r="F5" s="274"/>
      <c r="G5" s="275"/>
      <c r="H5" s="276"/>
      <c r="I5" s="274"/>
      <c r="J5" s="274"/>
      <c r="K5" s="274"/>
      <c r="L5" s="274"/>
      <c r="M5" s="276"/>
      <c r="N5" s="124"/>
    </row>
    <row r="6" spans="1:21" ht="11.25" customHeight="1" thickBot="1">
      <c r="A6" s="125"/>
      <c r="B6" s="125"/>
      <c r="C6" s="126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21" ht="59.25" customHeight="1">
      <c r="A7" s="583" t="s">
        <v>123</v>
      </c>
      <c r="B7" s="572" t="s">
        <v>91</v>
      </c>
      <c r="C7" s="574" t="s">
        <v>121</v>
      </c>
      <c r="D7" s="568" t="s">
        <v>162</v>
      </c>
      <c r="E7" s="570"/>
      <c r="F7" s="568" t="s">
        <v>163</v>
      </c>
      <c r="G7" s="569"/>
      <c r="H7" s="577" t="s">
        <v>122</v>
      </c>
      <c r="I7" s="579" t="s">
        <v>164</v>
      </c>
      <c r="J7" s="580"/>
      <c r="K7" s="579" t="s">
        <v>163</v>
      </c>
      <c r="L7" s="580"/>
      <c r="M7" s="580"/>
      <c r="N7" s="581"/>
    </row>
    <row r="8" spans="1:21" ht="28.5" customHeight="1">
      <c r="A8" s="584"/>
      <c r="B8" s="573"/>
      <c r="C8" s="575"/>
      <c r="D8" s="564" t="s">
        <v>84</v>
      </c>
      <c r="E8" s="562" t="s">
        <v>126</v>
      </c>
      <c r="F8" s="281" t="s">
        <v>166</v>
      </c>
      <c r="G8" s="129" t="s">
        <v>125</v>
      </c>
      <c r="H8" s="578"/>
      <c r="I8" s="566" t="s">
        <v>165</v>
      </c>
      <c r="J8" s="567"/>
      <c r="K8" s="566" t="s">
        <v>124</v>
      </c>
      <c r="L8" s="567"/>
      <c r="M8" s="566" t="s">
        <v>125</v>
      </c>
      <c r="N8" s="582"/>
    </row>
    <row r="9" spans="1:21" ht="27.75" customHeight="1">
      <c r="A9" s="584"/>
      <c r="B9" s="573"/>
      <c r="C9" s="576"/>
      <c r="D9" s="565"/>
      <c r="E9" s="563"/>
      <c r="F9" s="319" t="s">
        <v>126</v>
      </c>
      <c r="G9" s="320" t="s">
        <v>126</v>
      </c>
      <c r="H9" s="578"/>
      <c r="I9" s="321" t="s">
        <v>84</v>
      </c>
      <c r="J9" s="321" t="s">
        <v>126</v>
      </c>
      <c r="K9" s="321" t="s">
        <v>84</v>
      </c>
      <c r="L9" s="321" t="s">
        <v>126</v>
      </c>
      <c r="M9" s="321" t="s">
        <v>84</v>
      </c>
      <c r="N9" s="322" t="s">
        <v>126</v>
      </c>
    </row>
    <row r="10" spans="1:21" ht="36" customHeight="1">
      <c r="A10" s="349">
        <v>1</v>
      </c>
      <c r="B10" s="350" t="s">
        <v>196</v>
      </c>
      <c r="C10" s="351" t="s">
        <v>207</v>
      </c>
      <c r="D10" s="351">
        <f>Результаты_Класс!K17</f>
        <v>9</v>
      </c>
      <c r="E10" s="348">
        <f>D10/($C$5)</f>
        <v>1</v>
      </c>
      <c r="F10" s="348">
        <f>Результаты_Класс!K18/($C$5)</f>
        <v>0</v>
      </c>
      <c r="G10" s="348">
        <f>Результаты_Класс!K19/($C$5)</f>
        <v>0</v>
      </c>
      <c r="H10" s="351"/>
      <c r="I10" s="130"/>
      <c r="J10" s="131"/>
      <c r="K10" s="130"/>
      <c r="L10" s="131"/>
      <c r="M10" s="130"/>
      <c r="N10" s="131"/>
      <c r="P10" s="178"/>
      <c r="R10" s="132"/>
    </row>
    <row r="11" spans="1:21" ht="22.5" customHeight="1">
      <c r="A11" s="349">
        <v>2</v>
      </c>
      <c r="B11" s="350" t="s">
        <v>197</v>
      </c>
      <c r="C11" s="351"/>
      <c r="D11" s="351"/>
      <c r="E11" s="348"/>
      <c r="F11" s="348"/>
      <c r="G11" s="348"/>
      <c r="H11" s="351" t="s">
        <v>208</v>
      </c>
      <c r="I11" s="130">
        <f>Результаты_Класс!L17</f>
        <v>9</v>
      </c>
      <c r="J11" s="131">
        <f>I11/$C$5*100</f>
        <v>100</v>
      </c>
      <c r="K11" s="130">
        <f>Результаты_Класс!L18</f>
        <v>0</v>
      </c>
      <c r="L11" s="131">
        <f t="shared" ref="L11:L12" si="0">K11/$C$5*100</f>
        <v>0</v>
      </c>
      <c r="M11" s="130">
        <f>Результаты_Класс!L19</f>
        <v>0</v>
      </c>
      <c r="N11" s="131">
        <f t="shared" ref="N11:N12" si="1">M11/$C$5*100</f>
        <v>0</v>
      </c>
      <c r="P11" s="57"/>
      <c r="R11" s="132"/>
    </row>
    <row r="12" spans="1:21" ht="26.25" customHeight="1">
      <c r="A12" s="349">
        <v>3</v>
      </c>
      <c r="B12" s="350" t="s">
        <v>198</v>
      </c>
      <c r="C12" s="351" t="s">
        <v>204</v>
      </c>
      <c r="D12" s="351">
        <f>Результаты_Класс!H17</f>
        <v>9</v>
      </c>
      <c r="E12" s="348">
        <f>D12/($C$5)</f>
        <v>1</v>
      </c>
      <c r="F12" s="348">
        <f>Результаты_Класс!H18/($C$5)</f>
        <v>0</v>
      </c>
      <c r="G12" s="348">
        <f>Результаты_Класс!H19/($C$5)</f>
        <v>0</v>
      </c>
      <c r="H12" s="351" t="s">
        <v>209</v>
      </c>
      <c r="I12" s="130">
        <f>Результаты_Класс!M17</f>
        <v>6</v>
      </c>
      <c r="J12" s="131">
        <f>I12/$C$5*100</f>
        <v>66.666666666666657</v>
      </c>
      <c r="K12" s="130">
        <f>Результаты_Класс!M18</f>
        <v>3</v>
      </c>
      <c r="L12" s="131">
        <f t="shared" si="0"/>
        <v>33.333333333333329</v>
      </c>
      <c r="M12" s="130">
        <f>Результаты_Класс!M19</f>
        <v>0</v>
      </c>
      <c r="N12" s="131">
        <f t="shared" si="1"/>
        <v>0</v>
      </c>
      <c r="P12" s="178"/>
      <c r="R12" s="132"/>
    </row>
    <row r="13" spans="1:21" ht="26.25" customHeight="1">
      <c r="A13" s="349">
        <v>4</v>
      </c>
      <c r="B13" s="350" t="s">
        <v>199</v>
      </c>
      <c r="C13" s="351" t="s">
        <v>216</v>
      </c>
      <c r="D13" s="351">
        <f>Результаты_Класс!F17+Результаты_Класс!G17</f>
        <v>18</v>
      </c>
      <c r="E13" s="348">
        <f>D13/($C$5*2)</f>
        <v>1</v>
      </c>
      <c r="F13" s="348">
        <f>(Результаты_Класс!F18+Результаты_Класс!G18)/(C5*2)</f>
        <v>0</v>
      </c>
      <c r="G13" s="348">
        <f>(Результаты_Класс!F19+Результаты_Класс!G19)/(C5*2)</f>
        <v>0</v>
      </c>
      <c r="H13" s="351" t="s">
        <v>217</v>
      </c>
      <c r="I13" s="130">
        <f>Результаты_Класс!N17+Результаты_Класс!O17+Результаты_Класс!P17+Результаты_Класс!Q17+Результаты_Класс!R17</f>
        <v>24</v>
      </c>
      <c r="J13" s="131">
        <f>I13/($C$5*5)*100</f>
        <v>53.333333333333336</v>
      </c>
      <c r="K13" s="130">
        <f>Результаты_Класс!N18+Результаты_Класс!O18+Результаты_Класс!P18+Результаты_Класс!Q18+Результаты_Класс!R18</f>
        <v>21</v>
      </c>
      <c r="L13" s="131">
        <f>K13/($C$5*5)*100</f>
        <v>46.666666666666664</v>
      </c>
      <c r="M13" s="130">
        <f>Результаты_Класс!N19+Результаты_Класс!O19+Результаты_Класс!P19+Результаты_Класс!Q19+Результаты_Класс!R19</f>
        <v>0</v>
      </c>
      <c r="N13" s="131">
        <f>M13/($C$5*5)*100</f>
        <v>0</v>
      </c>
      <c r="P13" s="178"/>
    </row>
    <row r="14" spans="1:21" ht="27" customHeight="1">
      <c r="A14" s="349">
        <v>5</v>
      </c>
      <c r="B14" s="350" t="s">
        <v>200</v>
      </c>
      <c r="C14" s="351" t="s">
        <v>206</v>
      </c>
      <c r="D14" s="351">
        <f>Результаты_Класс!J17</f>
        <v>9</v>
      </c>
      <c r="E14" s="348">
        <f t="shared" ref="E14:E15" si="2">D14/($C$5*2)</f>
        <v>0.5</v>
      </c>
      <c r="F14" s="348">
        <f>Результаты_Класс!J18/(C5)</f>
        <v>0</v>
      </c>
      <c r="G14" s="348">
        <f>Результаты_Класс!J19/(C5)</f>
        <v>0</v>
      </c>
      <c r="H14" s="351"/>
      <c r="I14" s="130"/>
      <c r="J14" s="131"/>
      <c r="K14" s="130"/>
      <c r="L14" s="131"/>
      <c r="M14" s="130"/>
      <c r="N14" s="131"/>
    </row>
    <row r="15" spans="1:21" ht="22.5" customHeight="1">
      <c r="A15" s="349">
        <v>6</v>
      </c>
      <c r="B15" s="350" t="s">
        <v>201</v>
      </c>
      <c r="C15" s="351" t="s">
        <v>205</v>
      </c>
      <c r="D15" s="351">
        <f>Результаты_Класс!I17</f>
        <v>9</v>
      </c>
      <c r="E15" s="348">
        <f t="shared" si="2"/>
        <v>0.5</v>
      </c>
      <c r="F15" s="348">
        <f>Результаты_Класс!I18/(C5)</f>
        <v>0</v>
      </c>
      <c r="G15" s="348">
        <f>Результаты_Класс!I19/(C5)</f>
        <v>0</v>
      </c>
      <c r="H15" s="351"/>
      <c r="I15" s="130"/>
      <c r="J15" s="131"/>
      <c r="K15" s="130"/>
      <c r="L15" s="131"/>
      <c r="M15" s="130"/>
      <c r="N15" s="131"/>
    </row>
    <row r="16" spans="1:21">
      <c r="C16" s="116"/>
      <c r="G16" s="116"/>
    </row>
  </sheetData>
  <sheetProtection password="C62D" sheet="1" scenarios="1" selectLockedCells="1" selectUnlockedCells="1"/>
  <mergeCells count="17">
    <mergeCell ref="I7:J7"/>
    <mergeCell ref="A3:N3"/>
    <mergeCell ref="L4:M4"/>
    <mergeCell ref="E8:E9"/>
    <mergeCell ref="D8:D9"/>
    <mergeCell ref="I8:J8"/>
    <mergeCell ref="F7:G7"/>
    <mergeCell ref="D7:E7"/>
    <mergeCell ref="B4:I4"/>
    <mergeCell ref="B7:B9"/>
    <mergeCell ref="C7:C9"/>
    <mergeCell ref="H7:H9"/>
    <mergeCell ref="K7:N7"/>
    <mergeCell ref="K8:L8"/>
    <mergeCell ref="M8:N8"/>
    <mergeCell ref="A7:A9"/>
    <mergeCell ref="A5:B5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ignoredErrors>
    <ignoredError sqref="J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H107"/>
  <sheetViews>
    <sheetView showWhiteSpace="0" view="pageLayout" topLeftCell="A29" zoomScaleNormal="90" workbookViewId="0">
      <selection activeCell="G44" sqref="G44"/>
    </sheetView>
  </sheetViews>
  <sheetFormatPr defaultRowHeight="12.75"/>
  <cols>
    <col min="1" max="1" width="28.85546875" style="38" customWidth="1"/>
    <col min="2" max="2" width="13.28515625" customWidth="1"/>
    <col min="3" max="3" width="10.85546875" customWidth="1"/>
    <col min="5" max="5" width="12.28515625" customWidth="1"/>
    <col min="7" max="7" width="12" customWidth="1"/>
    <col min="8" max="8" width="19.5703125" customWidth="1"/>
    <col min="9" max="9" width="31.28515625" customWidth="1"/>
    <col min="10" max="10" width="27.85546875" customWidth="1"/>
    <col min="11" max="11" width="37.7109375" customWidth="1"/>
  </cols>
  <sheetData>
    <row r="1" spans="1:8" ht="16.5" thickBot="1">
      <c r="A1" s="18"/>
      <c r="B1" s="20" t="str">
        <f>IF(NOT(ISBLANK('СПИСОК КЛАССА'!F1)),'СПИСОК КЛАССА'!F1,"")</f>
        <v/>
      </c>
      <c r="C1" s="474" t="s">
        <v>0</v>
      </c>
      <c r="D1" s="475"/>
      <c r="E1" s="19" t="str">
        <f>IF(NOT(ISBLANK('СПИСОК КЛАССА'!H1)),'СПИСОК КЛАССА'!H1,"")</f>
        <v>137022</v>
      </c>
      <c r="F1" s="474" t="s">
        <v>1</v>
      </c>
      <c r="G1" s="475"/>
      <c r="H1" s="19" t="str">
        <f>IF(NOT(ISBLANK('СПИСОК КЛАССА'!J1)),'СПИСОК КЛАССА'!J1,"")</f>
        <v>1001</v>
      </c>
    </row>
    <row r="2" spans="1:8">
      <c r="A2" s="22"/>
      <c r="B2" s="21"/>
      <c r="C2" s="21"/>
      <c r="D2" s="21"/>
      <c r="E2" s="21"/>
      <c r="F2" s="21"/>
      <c r="G2" s="21"/>
      <c r="H2" s="21"/>
    </row>
    <row r="3" spans="1:8" ht="13.5" thickBot="1">
      <c r="A3" s="22"/>
      <c r="B3" s="21"/>
      <c r="C3" s="21"/>
      <c r="D3" s="21"/>
      <c r="E3" s="21"/>
      <c r="F3" s="21"/>
      <c r="G3" s="21"/>
      <c r="H3" s="21"/>
    </row>
    <row r="4" spans="1:8" ht="16.5" thickBot="1">
      <c r="A4" s="476" t="s">
        <v>219</v>
      </c>
      <c r="B4" s="477"/>
      <c r="C4" s="477"/>
      <c r="D4" s="477"/>
      <c r="E4" s="477"/>
      <c r="F4" s="477"/>
      <c r="G4" s="477"/>
      <c r="H4" s="478"/>
    </row>
    <row r="5" spans="1:8" ht="6" customHeight="1" thickBot="1">
      <c r="A5" s="23"/>
      <c r="B5" s="24"/>
      <c r="C5" s="25"/>
      <c r="D5" s="25"/>
      <c r="E5" s="25"/>
      <c r="F5" s="25"/>
      <c r="G5" s="25"/>
      <c r="H5" s="26"/>
    </row>
    <row r="6" spans="1:8" ht="18" customHeight="1" thickBot="1">
      <c r="A6" s="23" t="s">
        <v>27</v>
      </c>
      <c r="C6" s="469" t="s">
        <v>245</v>
      </c>
      <c r="D6" s="470"/>
      <c r="E6" s="470"/>
      <c r="F6" s="470"/>
      <c r="G6" s="471"/>
      <c r="H6" s="26"/>
    </row>
    <row r="7" spans="1:8" ht="6" customHeight="1">
      <c r="A7" s="23"/>
      <c r="B7" s="24"/>
      <c r="C7" s="25"/>
      <c r="D7" s="25"/>
      <c r="E7" s="25"/>
      <c r="F7" s="25"/>
      <c r="G7" s="25"/>
      <c r="H7" s="26"/>
    </row>
    <row r="8" spans="1:8" ht="6" customHeight="1">
      <c r="A8" s="27"/>
      <c r="B8" s="28"/>
      <c r="C8" s="29"/>
      <c r="D8" s="29"/>
      <c r="E8" s="29"/>
      <c r="F8" s="29"/>
      <c r="G8" s="29"/>
      <c r="H8" s="30"/>
    </row>
    <row r="9" spans="1:8" ht="6" customHeight="1" thickBot="1">
      <c r="A9" s="23"/>
      <c r="B9" s="24"/>
      <c r="C9" s="25"/>
      <c r="D9" s="25"/>
      <c r="E9" s="25"/>
      <c r="F9" s="25"/>
      <c r="G9" s="25"/>
      <c r="H9" s="26"/>
    </row>
    <row r="10" spans="1:8" ht="20.25" customHeight="1" thickBot="1">
      <c r="A10" s="23" t="s">
        <v>28</v>
      </c>
      <c r="C10" s="469" t="s">
        <v>246</v>
      </c>
      <c r="D10" s="470"/>
      <c r="E10" s="470"/>
      <c r="F10" s="470"/>
      <c r="G10" s="471"/>
      <c r="H10" s="26"/>
    </row>
    <row r="11" spans="1:8" ht="6" customHeight="1">
      <c r="A11" s="23"/>
      <c r="B11" s="24"/>
      <c r="C11" s="16"/>
      <c r="D11" s="16"/>
      <c r="E11" s="16"/>
      <c r="F11" s="16"/>
      <c r="G11" s="25"/>
      <c r="H11" s="26"/>
    </row>
    <row r="12" spans="1:8" ht="6" customHeight="1">
      <c r="A12" s="27"/>
      <c r="B12" s="28"/>
      <c r="C12" s="29"/>
      <c r="D12" s="29"/>
      <c r="E12" s="29"/>
      <c r="F12" s="29"/>
      <c r="G12" s="29"/>
      <c r="H12" s="30"/>
    </row>
    <row r="13" spans="1:8" ht="6" customHeight="1" thickBot="1">
      <c r="A13" s="23"/>
      <c r="B13" s="24"/>
      <c r="C13" s="25"/>
      <c r="D13" s="25"/>
      <c r="E13" s="25"/>
      <c r="F13" s="25"/>
      <c r="G13" s="25"/>
      <c r="H13" s="26"/>
    </row>
    <row r="14" spans="1:8" ht="12" customHeight="1" thickBot="1">
      <c r="A14" s="23" t="s">
        <v>29</v>
      </c>
      <c r="C14" s="469" t="s">
        <v>247</v>
      </c>
      <c r="D14" s="470"/>
      <c r="E14" s="470"/>
      <c r="F14" s="470"/>
      <c r="G14" s="471"/>
      <c r="H14" s="26"/>
    </row>
    <row r="15" spans="1:8" ht="6.75" customHeight="1" thickBot="1">
      <c r="A15" s="23"/>
      <c r="B15" s="21"/>
      <c r="C15" s="31"/>
      <c r="D15" s="32"/>
      <c r="E15" s="32"/>
      <c r="F15" s="32"/>
      <c r="G15" s="32"/>
      <c r="H15" s="26"/>
    </row>
    <row r="16" spans="1:8" ht="36" customHeight="1" thickBot="1">
      <c r="A16" s="23"/>
      <c r="B16" s="21"/>
      <c r="C16" s="469"/>
      <c r="D16" s="470"/>
      <c r="E16" s="470"/>
      <c r="F16" s="470"/>
      <c r="G16" s="471"/>
      <c r="H16" s="26"/>
    </row>
    <row r="17" spans="1:8" ht="6" customHeight="1">
      <c r="A17" s="23"/>
      <c r="B17" s="24"/>
      <c r="C17" s="33"/>
      <c r="D17" s="25"/>
      <c r="E17" s="34"/>
      <c r="F17" s="16"/>
      <c r="G17" s="34"/>
      <c r="H17" s="35"/>
    </row>
    <row r="18" spans="1:8" ht="6" customHeight="1">
      <c r="A18" s="27"/>
      <c r="B18" s="28"/>
      <c r="C18" s="29"/>
      <c r="D18" s="29"/>
      <c r="E18" s="29"/>
      <c r="F18" s="29"/>
      <c r="G18" s="29"/>
      <c r="H18" s="30"/>
    </row>
    <row r="19" spans="1:8" ht="6" customHeight="1" thickBot="1">
      <c r="A19" s="23"/>
      <c r="B19" s="24"/>
      <c r="C19" s="25"/>
      <c r="D19" s="25"/>
      <c r="E19" s="34"/>
      <c r="F19" s="16"/>
      <c r="G19" s="34"/>
      <c r="H19" s="35"/>
    </row>
    <row r="20" spans="1:8" ht="14.25" customHeight="1" thickBot="1">
      <c r="A20" s="23" t="s">
        <v>30</v>
      </c>
      <c r="B20" s="25"/>
      <c r="C20" s="472">
        <v>41550</v>
      </c>
      <c r="D20" s="473"/>
      <c r="E20" s="25"/>
      <c r="F20" s="25"/>
      <c r="G20" s="25"/>
      <c r="H20" s="26"/>
    </row>
    <row r="21" spans="1:8" ht="6" customHeight="1">
      <c r="A21" s="23"/>
      <c r="B21" s="33"/>
      <c r="C21" s="24"/>
      <c r="D21" s="25"/>
      <c r="E21" s="25"/>
      <c r="F21" s="25"/>
      <c r="G21" s="25"/>
      <c r="H21" s="26"/>
    </row>
    <row r="22" spans="1:8" ht="6" customHeight="1">
      <c r="A22" s="27"/>
      <c r="B22" s="28"/>
      <c r="C22" s="29"/>
      <c r="D22" s="29"/>
      <c r="E22" s="29"/>
      <c r="F22" s="29"/>
      <c r="G22" s="29"/>
      <c r="H22" s="30"/>
    </row>
    <row r="23" spans="1:8" ht="12" customHeight="1">
      <c r="A23" s="23" t="s">
        <v>31</v>
      </c>
      <c r="B23" s="25"/>
      <c r="C23" s="24" t="s">
        <v>32</v>
      </c>
      <c r="D23" s="25"/>
      <c r="E23" s="24" t="s">
        <v>33</v>
      </c>
      <c r="F23" s="25"/>
      <c r="G23" s="25"/>
      <c r="H23" s="26"/>
    </row>
    <row r="24" spans="1:8" ht="2.25" customHeight="1" thickBot="1">
      <c r="A24" s="23"/>
      <c r="B24" s="25"/>
      <c r="C24" s="25"/>
      <c r="D24" s="25"/>
      <c r="E24" s="25"/>
      <c r="F24" s="25"/>
      <c r="G24" s="25"/>
      <c r="H24" s="26"/>
    </row>
    <row r="25" spans="1:8" ht="12" customHeight="1" thickBot="1">
      <c r="A25" s="399"/>
      <c r="B25" s="39" t="s">
        <v>34</v>
      </c>
      <c r="C25" s="40">
        <v>0.37847222222222227</v>
      </c>
      <c r="D25" s="25"/>
      <c r="E25" s="40">
        <v>0.38541666666666669</v>
      </c>
      <c r="F25" s="25"/>
      <c r="G25" s="25"/>
      <c r="H25" s="26"/>
    </row>
    <row r="26" spans="1:8" ht="6" customHeight="1" thickBot="1">
      <c r="A26" s="23"/>
      <c r="B26" s="41"/>
      <c r="C26" s="25"/>
      <c r="D26" s="25"/>
      <c r="E26" s="25"/>
      <c r="F26" s="25"/>
      <c r="G26" s="25"/>
      <c r="H26" s="26"/>
    </row>
    <row r="27" spans="1:8" ht="12" customHeight="1" thickBot="1">
      <c r="A27" s="399"/>
      <c r="B27" s="39" t="s">
        <v>35</v>
      </c>
      <c r="C27" s="40">
        <v>0.38541666666666669</v>
      </c>
      <c r="D27" s="25"/>
      <c r="E27" s="40">
        <v>0.41666666666666669</v>
      </c>
      <c r="F27" s="25"/>
      <c r="G27" s="25"/>
      <c r="H27" s="26"/>
    </row>
    <row r="28" spans="1:8" ht="6" customHeight="1">
      <c r="A28" s="23"/>
      <c r="B28" s="24"/>
      <c r="C28" s="25"/>
      <c r="D28" s="25"/>
      <c r="E28" s="25"/>
      <c r="F28" s="25"/>
      <c r="G28" s="25"/>
      <c r="H28" s="26"/>
    </row>
    <row r="29" spans="1:8" ht="6" customHeight="1">
      <c r="A29" s="27"/>
      <c r="B29" s="28"/>
      <c r="C29" s="29"/>
      <c r="D29" s="29"/>
      <c r="E29" s="29"/>
      <c r="F29" s="29"/>
      <c r="G29" s="29"/>
      <c r="H29" s="30"/>
    </row>
    <row r="30" spans="1:8" ht="26.25" customHeight="1">
      <c r="A30" s="458" t="s">
        <v>36</v>
      </c>
      <c r="B30" s="459"/>
      <c r="C30" s="459"/>
      <c r="D30" s="459"/>
      <c r="E30" s="459"/>
      <c r="F30" s="459"/>
      <c r="G30" s="459"/>
      <c r="H30" s="460"/>
    </row>
    <row r="31" spans="1:8" ht="7.5" customHeight="1" thickBot="1">
      <c r="A31" s="42"/>
      <c r="B31" s="43"/>
      <c r="C31" s="43"/>
      <c r="D31" s="43"/>
      <c r="E31" s="43"/>
      <c r="F31" s="43"/>
      <c r="G31" s="43"/>
      <c r="H31" s="35"/>
    </row>
    <row r="32" spans="1:8" ht="12" customHeight="1" thickBot="1">
      <c r="A32" s="23"/>
      <c r="B32" s="43"/>
      <c r="C32" s="44" t="s">
        <v>261</v>
      </c>
      <c r="E32" s="43"/>
      <c r="F32" s="43"/>
      <c r="G32" s="25"/>
      <c r="H32" s="26"/>
    </row>
    <row r="33" spans="1:8" ht="12" customHeight="1" thickBot="1">
      <c r="A33" s="23"/>
      <c r="B33" s="43"/>
      <c r="C33" s="43"/>
      <c r="D33" s="43"/>
      <c r="E33" s="43"/>
      <c r="F33" s="43"/>
      <c r="G33" s="25"/>
      <c r="H33" s="26"/>
    </row>
    <row r="34" spans="1:8" ht="71.25" customHeight="1" thickBot="1">
      <c r="A34" s="23"/>
      <c r="B34" s="45" t="s">
        <v>37</v>
      </c>
      <c r="C34" s="461"/>
      <c r="D34" s="462"/>
      <c r="E34" s="462"/>
      <c r="F34" s="462"/>
      <c r="G34" s="463"/>
      <c r="H34" s="26"/>
    </row>
    <row r="35" spans="1:8" ht="6" customHeight="1">
      <c r="A35" s="23"/>
      <c r="B35" s="24"/>
      <c r="C35" s="25"/>
      <c r="D35" s="25"/>
      <c r="E35" s="25"/>
      <c r="F35" s="25"/>
      <c r="G35" s="25"/>
      <c r="H35" s="26"/>
    </row>
    <row r="36" spans="1:8" ht="6" customHeight="1">
      <c r="A36" s="27"/>
      <c r="B36" s="28"/>
      <c r="C36" s="29"/>
      <c r="D36" s="29"/>
      <c r="E36" s="29"/>
      <c r="F36" s="29"/>
      <c r="G36" s="29"/>
      <c r="H36" s="30"/>
    </row>
    <row r="37" spans="1:8" ht="13.5" customHeight="1">
      <c r="A37" s="458" t="s">
        <v>38</v>
      </c>
      <c r="B37" s="464"/>
      <c r="C37" s="464"/>
      <c r="D37" s="464"/>
      <c r="E37" s="464"/>
      <c r="F37" s="464"/>
      <c r="G37" s="464"/>
      <c r="H37" s="465"/>
    </row>
    <row r="38" spans="1:8" ht="8.25" customHeight="1" thickBot="1">
      <c r="A38" s="42"/>
      <c r="B38" s="43"/>
      <c r="C38" s="43"/>
      <c r="D38" s="43"/>
      <c r="E38" s="43"/>
      <c r="F38" s="43"/>
      <c r="G38" s="43"/>
      <c r="H38" s="35"/>
    </row>
    <row r="39" spans="1:8" ht="57" customHeight="1" thickBot="1">
      <c r="A39" s="23"/>
      <c r="B39" s="466" t="s">
        <v>261</v>
      </c>
      <c r="C39" s="467"/>
      <c r="D39" s="467"/>
      <c r="E39" s="467"/>
      <c r="F39" s="468"/>
      <c r="G39" s="25"/>
      <c r="H39" s="26"/>
    </row>
    <row r="40" spans="1:8" ht="6" customHeight="1">
      <c r="A40" s="23"/>
      <c r="B40" s="24"/>
      <c r="C40" s="25"/>
      <c r="D40" s="25"/>
      <c r="E40" s="25"/>
      <c r="F40" s="25"/>
      <c r="G40" s="25"/>
      <c r="H40" s="26"/>
    </row>
    <row r="41" spans="1:8" ht="6" customHeight="1">
      <c r="A41" s="27"/>
      <c r="B41" s="28"/>
      <c r="C41" s="29"/>
      <c r="D41" s="29"/>
      <c r="E41" s="29"/>
      <c r="F41" s="29"/>
      <c r="G41" s="29"/>
      <c r="H41" s="30"/>
    </row>
    <row r="42" spans="1:8" ht="13.5" customHeight="1">
      <c r="A42" s="458" t="s">
        <v>149</v>
      </c>
      <c r="B42" s="464"/>
      <c r="C42" s="464"/>
      <c r="D42" s="464"/>
      <c r="E42" s="464"/>
      <c r="F42" s="464"/>
      <c r="G42" s="464"/>
      <c r="H42" s="465"/>
    </row>
    <row r="43" spans="1:8" ht="8.25" customHeight="1" thickBot="1">
      <c r="A43" s="42"/>
      <c r="B43" s="43"/>
      <c r="C43" s="43"/>
      <c r="D43" s="43"/>
      <c r="E43" s="43"/>
      <c r="F43" s="43"/>
      <c r="G43" s="43"/>
      <c r="H43" s="35"/>
    </row>
    <row r="44" spans="1:8" ht="134.25" customHeight="1" thickBot="1">
      <c r="A44" s="23"/>
      <c r="B44" s="466" t="s">
        <v>261</v>
      </c>
      <c r="C44" s="467"/>
      <c r="D44" s="467"/>
      <c r="E44" s="467"/>
      <c r="F44" s="468"/>
      <c r="G44" s="25"/>
      <c r="H44" s="26"/>
    </row>
    <row r="45" spans="1:8" ht="6" customHeight="1">
      <c r="A45" s="23"/>
      <c r="B45" s="24"/>
      <c r="C45" s="25"/>
      <c r="D45" s="25"/>
      <c r="E45" s="25"/>
      <c r="F45" s="25"/>
      <c r="G45" s="25"/>
      <c r="H45" s="26"/>
    </row>
    <row r="46" spans="1:8" ht="6" customHeight="1" thickBot="1">
      <c r="A46" s="27"/>
      <c r="B46" s="28"/>
      <c r="C46" s="29"/>
      <c r="D46" s="29"/>
      <c r="E46" s="29"/>
      <c r="F46" s="29"/>
      <c r="G46" s="29"/>
      <c r="H46" s="30"/>
    </row>
    <row r="47" spans="1:8" ht="21" customHeight="1">
      <c r="A47" s="456" t="s">
        <v>39</v>
      </c>
      <c r="B47" s="457"/>
      <c r="C47" s="457"/>
      <c r="D47" s="457"/>
      <c r="E47" s="457"/>
      <c r="F47" s="457"/>
      <c r="G47" s="457"/>
      <c r="H47" s="457"/>
    </row>
    <row r="48" spans="1:8">
      <c r="A48" s="22"/>
      <c r="B48" s="21"/>
      <c r="C48" s="21"/>
      <c r="D48" s="21"/>
      <c r="E48" s="21"/>
      <c r="F48" s="21"/>
      <c r="G48" s="21"/>
      <c r="H48" s="21"/>
    </row>
    <row r="49" spans="1:8">
      <c r="A49" s="22"/>
      <c r="B49" s="21"/>
      <c r="C49" s="21"/>
      <c r="D49" s="21"/>
      <c r="E49" s="21"/>
      <c r="F49" s="21"/>
      <c r="G49" s="21"/>
      <c r="H49" s="21"/>
    </row>
    <row r="50" spans="1:8">
      <c r="A50"/>
    </row>
    <row r="51" spans="1:8">
      <c r="A51"/>
    </row>
    <row r="52" spans="1:8">
      <c r="A52"/>
    </row>
    <row r="53" spans="1:8">
      <c r="A53"/>
    </row>
    <row r="54" spans="1:8">
      <c r="A54"/>
    </row>
    <row r="55" spans="1:8">
      <c r="A55"/>
    </row>
    <row r="56" spans="1:8">
      <c r="A56"/>
    </row>
    <row r="57" spans="1:8">
      <c r="A57"/>
    </row>
    <row r="58" spans="1:8">
      <c r="A58"/>
    </row>
    <row r="59" spans="1:8">
      <c r="A59"/>
    </row>
    <row r="60" spans="1:8" hidden="1">
      <c r="A60"/>
      <c r="B60" t="s">
        <v>41</v>
      </c>
      <c r="C60" t="s">
        <v>42</v>
      </c>
      <c r="D60" t="s">
        <v>40</v>
      </c>
      <c r="E60" t="s">
        <v>43</v>
      </c>
      <c r="F60" t="s">
        <v>44</v>
      </c>
    </row>
    <row r="61" spans="1:8" hidden="1">
      <c r="A61"/>
      <c r="B61" t="s">
        <v>45</v>
      </c>
      <c r="C61" t="s">
        <v>46</v>
      </c>
      <c r="D61" t="s">
        <v>47</v>
      </c>
      <c r="E61" t="s">
        <v>48</v>
      </c>
      <c r="F61" t="s">
        <v>49</v>
      </c>
    </row>
    <row r="62" spans="1:8" hidden="1">
      <c r="A62"/>
      <c r="B62" t="s">
        <v>50</v>
      </c>
      <c r="C62" t="s">
        <v>51</v>
      </c>
      <c r="D62" t="s">
        <v>52</v>
      </c>
      <c r="E62" t="s">
        <v>53</v>
      </c>
      <c r="F62" t="s">
        <v>54</v>
      </c>
    </row>
    <row r="63" spans="1:8" hidden="1">
      <c r="A63"/>
      <c r="B63" t="s">
        <v>55</v>
      </c>
      <c r="C63" t="s">
        <v>56</v>
      </c>
      <c r="D63" t="s">
        <v>57</v>
      </c>
      <c r="E63" t="s">
        <v>58</v>
      </c>
      <c r="F63" t="s">
        <v>59</v>
      </c>
    </row>
    <row r="64" spans="1:8" hidden="1">
      <c r="A64"/>
    </row>
    <row r="65" spans="1:6" hidden="1">
      <c r="A65"/>
    </row>
    <row r="66" spans="1:6" hidden="1">
      <c r="A66"/>
      <c r="B66" t="s">
        <v>60</v>
      </c>
      <c r="D66" t="s">
        <v>61</v>
      </c>
      <c r="E66" t="s">
        <v>62</v>
      </c>
      <c r="F66" t="s">
        <v>63</v>
      </c>
    </row>
    <row r="67" spans="1:6" hidden="1">
      <c r="A67"/>
      <c r="B67" t="s">
        <v>64</v>
      </c>
      <c r="D67" t="s">
        <v>65</v>
      </c>
      <c r="E67" t="s">
        <v>66</v>
      </c>
      <c r="F67" t="s">
        <v>67</v>
      </c>
    </row>
    <row r="68" spans="1:6" hidden="1">
      <c r="A68"/>
    </row>
    <row r="69" spans="1:6">
      <c r="A69"/>
    </row>
    <row r="70" spans="1:6">
      <c r="A70"/>
    </row>
    <row r="71" spans="1:6">
      <c r="A71"/>
    </row>
    <row r="72" spans="1:6">
      <c r="A72"/>
    </row>
    <row r="73" spans="1:6">
      <c r="A73"/>
    </row>
    <row r="74" spans="1:6">
      <c r="A74"/>
    </row>
    <row r="75" spans="1:6">
      <c r="A75"/>
    </row>
    <row r="76" spans="1:6">
      <c r="A76"/>
    </row>
    <row r="77" spans="1:6">
      <c r="A77"/>
    </row>
    <row r="78" spans="1:6">
      <c r="A78"/>
    </row>
    <row r="79" spans="1:6">
      <c r="A79"/>
    </row>
    <row r="80" spans="1:6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sheetProtection selectLockedCells="1"/>
  <protectedRanges>
    <protectedRange sqref="C32 C34 B39 B44" name="Диапазон9"/>
    <protectedRange sqref="C25 E25 C27 E27" name="Диапазон8"/>
    <protectedRange sqref="C20" name="Диапазон7"/>
    <protectedRange sqref="C16" name="Диапазон6"/>
    <protectedRange sqref="C14" name="Диапазон5"/>
    <protectedRange sqref="C10" name="Диапазон4"/>
    <protectedRange sqref="C6" name="Диапазон3"/>
  </protectedRanges>
  <customSheetViews>
    <customSheetView guid="{BFE542F4-8A0C-4C42-A5CA-C7B0ACF2717E}" scale="85" hiddenRows="1">
      <selection activeCell="AA6" sqref="AA6"/>
      <pageMargins left="0.35433070866141736" right="0.35433070866141736" top="0.97395833333333337" bottom="0.39370078740157483" header="0.51181102362204722" footer="0.51181102362204722"/>
      <pageSetup paperSize="9" scale="85" fitToWidth="0" fitToHeight="0" orientation="portrait" verticalDpi="0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5">
    <mergeCell ref="C1:D1"/>
    <mergeCell ref="F1:G1"/>
    <mergeCell ref="A4:H4"/>
    <mergeCell ref="C6:G6"/>
    <mergeCell ref="C10:G10"/>
    <mergeCell ref="C14:G14"/>
    <mergeCell ref="C16:G16"/>
    <mergeCell ref="C20:D20"/>
    <mergeCell ref="A42:H42"/>
    <mergeCell ref="B44:F44"/>
    <mergeCell ref="A47:H47"/>
    <mergeCell ref="A30:H30"/>
    <mergeCell ref="C34:G34"/>
    <mergeCell ref="A37:H37"/>
    <mergeCell ref="B39:F39"/>
  </mergeCells>
  <phoneticPr fontId="0" type="noConversion"/>
  <conditionalFormatting sqref="C6 C10 C14 B1:C1 H1 E1:F1 E27 B39:F39 C32 C20 C25 C27 E25 B44:F44">
    <cfRule type="expression" dxfId="6" priority="1" stopIfTrue="1">
      <formula>ISBLANK(B1)</formula>
    </cfRule>
  </conditionalFormatting>
  <conditionalFormatting sqref="C16:G16">
    <cfRule type="expression" dxfId="5" priority="2" stopIfTrue="1">
      <formula>AND(ISBLANK(C16),C14="Другое. Запишите, пожалуйста:")</formula>
    </cfRule>
  </conditionalFormatting>
  <conditionalFormatting sqref="C34:G34">
    <cfRule type="expression" dxfId="4" priority="3" stopIfTrue="1">
      <formula>AND(ISBLANK(C34),C32="ДА")</formula>
    </cfRule>
  </conditionalFormatting>
  <dataValidations count="17">
    <dataValidation type="whole" allowBlank="1" showInputMessage="1" showErrorMessage="1" promptTitle="Число учащихся в классе" prompt="Введите количество учащихся в классе" sqref="B17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1">
      <formula1>3</formula1>
      <formula2>6</formula2>
    </dataValidation>
    <dataValidation allowBlank="1" showInputMessage="1" showErrorMessage="1" promptTitle="ФИО школьного координатора" prompt=" " sqref="C6:G6"/>
    <dataValidation allowBlank="1" showInputMessage="1" showErrorMessage="1" promptTitle="ФИО проводящего тестирование" prompt="ФИО лица, проводящего тестирование" sqref="C10:G10"/>
    <dataValidation type="list" allowBlank="1" showInputMessage="1" showErrorMessage="1" promptTitle="Статус проводящего тестирование" prompt=" " sqref="C14:G14">
      <formula1>"Учитель (не работающий с тестируемыми),Учитель (ведущий занятия с тестируемыми),Другое. Запишите пожалуйста:"</formula1>
    </dataValidation>
    <dataValidation allowBlank="1" showErrorMessage="1" sqref="A15:B16 C15:G15"/>
    <dataValidation allowBlank="1" showInputMessage="1" showErrorMessage="1" promptTitle="Другой статус" prompt=" " sqref="C16:G16"/>
    <dataValidation type="date" allowBlank="1" showInputMessage="1" showErrorMessage="1" promptTitle="Дата проведения тестирования" prompt="Введите дату в формате ДД.ММ.ГГ (например, 21.09.13)" sqref="C20:D20">
      <formula1>41518</formula1>
      <formula2>41579</formula2>
    </dataValidation>
    <dataValidation allowBlank="1" showInputMessage="1" showErrorMessage="1" promptTitle="Начало" prompt="Введите время начала организационной части в формате ЧЧ:ММ (например, 9:20)" sqref="C25"/>
    <dataValidation allowBlank="1" showInputMessage="1" showErrorMessage="1" promptTitle="Начало" prompt="Введите время начала выполнения работы в формате ЧЧ:ММ (например, 9:20)" sqref="C27"/>
    <dataValidation allowBlank="1" showInputMessage="1" showErrorMessage="1" promptTitle="Конец" prompt="Введите время окончания организационной части в формате ЧЧ:ММ (например, 9:20)" sqref="E25"/>
    <dataValidation allowBlank="1" showInputMessage="1" showErrorMessage="1" promptTitle="Конец" prompt="Введите время окончания выполнения работы в формате ЧЧ:ММ (например, 9:20)" sqref="E27"/>
    <dataValidation type="list" allowBlank="1" showInputMessage="1" showErrorMessage="1" promptTitle=" " prompt="Выберите один из вариантов ответа" sqref="C32">
      <formula1>"НЕТ,ДА"</formula1>
    </dataValidation>
    <dataValidation allowBlank="1" showInputMessage="1" showErrorMessage="1" promptTitle="Пояснение" prompt="Если у учащихся возникли проблемы, поясните" sqref="C34:G34"/>
    <dataValidation allowBlank="1" showInputMessage="1" showErrorMessage="1" promptTitle="Номера вариантов и заданий" prompt=" " sqref="B39:F39"/>
    <dataValidation allowBlank="1" showInputMessage="1" showErrorMessage="1" promptTitle="Предложения" prompt=" " sqref="B44:F44"/>
    <dataValidation type="list" allowBlank="1" showInputMessage="1" showErrorMessage="1" sqref="B7 B35 B45 B40 B11">
      <formula1>#REF!</formula1>
    </dataValidation>
  </dataValidations>
  <pageMargins left="0.35433070866141736" right="0.35433070866141736" top="0.97395833333333337" bottom="0.39370078740157483" header="0.51181102362204722" footer="0.51181102362204722"/>
  <pageSetup paperSize="9" scale="85" fitToWidth="0" fitToHeight="0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O95"/>
  <sheetViews>
    <sheetView view="pageLayout" topLeftCell="A7" workbookViewId="0">
      <selection activeCell="B32" sqref="B32:F32"/>
    </sheetView>
  </sheetViews>
  <sheetFormatPr defaultRowHeight="12.75"/>
  <cols>
    <col min="1" max="1" width="28.85546875" style="38" customWidth="1"/>
    <col min="2" max="2" width="14.42578125" customWidth="1"/>
    <col min="3" max="3" width="10.85546875" customWidth="1"/>
    <col min="5" max="5" width="16.5703125" customWidth="1"/>
    <col min="7" max="7" width="10.140625" customWidth="1"/>
    <col min="8" max="8" width="14.85546875" customWidth="1"/>
    <col min="10" max="10" width="13.42578125" customWidth="1"/>
    <col min="16" max="16" width="12.42578125" customWidth="1"/>
    <col min="17" max="17" width="58.140625" customWidth="1"/>
    <col min="18" max="18" width="44.5703125" customWidth="1"/>
    <col min="19" max="19" width="31.28515625" customWidth="1"/>
    <col min="20" max="20" width="27.85546875" customWidth="1"/>
    <col min="21" max="21" width="37.7109375" customWidth="1"/>
  </cols>
  <sheetData>
    <row r="1" spans="1:8" ht="6.75" customHeight="1" thickBot="1">
      <c r="A1" s="148"/>
      <c r="B1" s="124"/>
      <c r="C1" s="124"/>
      <c r="D1" s="124"/>
      <c r="E1" s="124"/>
      <c r="F1" s="124"/>
      <c r="G1" s="124"/>
      <c r="H1" s="124"/>
    </row>
    <row r="2" spans="1:8" ht="15.75" customHeight="1" thickBot="1">
      <c r="A2" s="56"/>
      <c r="B2" s="20"/>
      <c r="C2" s="474" t="s">
        <v>0</v>
      </c>
      <c r="D2" s="475"/>
      <c r="E2" s="19" t="str">
        <f>IF(NOT(ISBLANK('СПИСОК КЛАССА'!H1)),'СПИСОК КЛАССА'!H1,"")</f>
        <v>137022</v>
      </c>
      <c r="F2" s="474" t="s">
        <v>1</v>
      </c>
      <c r="G2" s="475"/>
      <c r="H2" s="19" t="str">
        <f>IF(NOT(ISBLANK('СПИСОК КЛАССА'!J1)),'СПИСОК КЛАССА'!J1,"")</f>
        <v>1001</v>
      </c>
    </row>
    <row r="3" spans="1:8" ht="7.5" customHeight="1">
      <c r="A3" s="22"/>
      <c r="B3" s="21"/>
      <c r="C3" s="21"/>
      <c r="D3" s="21"/>
      <c r="E3" s="21"/>
      <c r="F3" s="21"/>
      <c r="G3" s="21"/>
      <c r="H3" s="21"/>
    </row>
    <row r="4" spans="1:8" ht="6.75" customHeight="1" thickBot="1">
      <c r="A4" s="22"/>
      <c r="B4" s="21"/>
      <c r="C4" s="21"/>
      <c r="D4" s="21"/>
      <c r="E4" s="21"/>
      <c r="F4" s="21"/>
      <c r="G4" s="21"/>
      <c r="H4" s="21"/>
    </row>
    <row r="5" spans="1:8" ht="16.5" thickBot="1">
      <c r="A5" s="476" t="s">
        <v>68</v>
      </c>
      <c r="B5" s="477"/>
      <c r="C5" s="477"/>
      <c r="D5" s="477"/>
      <c r="E5" s="477"/>
      <c r="F5" s="477"/>
      <c r="G5" s="477"/>
      <c r="H5" s="478"/>
    </row>
    <row r="6" spans="1:8" ht="9" customHeight="1" thickBot="1">
      <c r="A6" s="23"/>
      <c r="B6" s="25"/>
      <c r="C6" s="25"/>
      <c r="D6" s="25"/>
      <c r="E6" s="25"/>
      <c r="F6" s="25"/>
      <c r="G6" s="25"/>
      <c r="H6" s="26"/>
    </row>
    <row r="7" spans="1:8" ht="16.5" thickBot="1">
      <c r="A7" s="23" t="s">
        <v>69</v>
      </c>
      <c r="B7" s="19" t="str">
        <f>IF(NOT(ISBLANK('СПИСОК КЛАССА'!J1)),'СПИСОК КЛАССА'!J1,"")</f>
        <v>1001</v>
      </c>
      <c r="C7" s="46"/>
      <c r="D7" s="33"/>
      <c r="E7" s="25"/>
      <c r="F7" s="25"/>
      <c r="G7" s="25"/>
      <c r="H7" s="26"/>
    </row>
    <row r="8" spans="1:8" ht="8.25" customHeight="1">
      <c r="A8" s="23"/>
      <c r="B8" s="47"/>
      <c r="C8" s="25"/>
      <c r="D8" s="25"/>
      <c r="E8" s="25"/>
      <c r="F8" s="25"/>
      <c r="G8" s="25"/>
      <c r="H8" s="26"/>
    </row>
    <row r="9" spans="1:8" ht="6" customHeight="1">
      <c r="A9" s="27"/>
      <c r="B9" s="28"/>
      <c r="C9" s="29"/>
      <c r="D9" s="29"/>
      <c r="E9" s="29"/>
      <c r="F9" s="29"/>
      <c r="G9" s="29"/>
      <c r="H9" s="30"/>
    </row>
    <row r="10" spans="1:8" ht="6" customHeight="1" thickBot="1">
      <c r="A10" s="23"/>
      <c r="B10" s="24"/>
      <c r="C10" s="25"/>
      <c r="D10" s="25"/>
      <c r="E10" s="25"/>
      <c r="F10" s="25"/>
      <c r="G10" s="25"/>
      <c r="H10" s="26"/>
    </row>
    <row r="11" spans="1:8" ht="15.75" customHeight="1" thickBot="1">
      <c r="A11" s="23" t="s">
        <v>70</v>
      </c>
      <c r="B11" s="44" t="s">
        <v>248</v>
      </c>
      <c r="C11" s="25"/>
      <c r="D11" s="25"/>
      <c r="E11" s="25"/>
      <c r="F11" s="25"/>
      <c r="G11" s="25"/>
      <c r="H11" s="26"/>
    </row>
    <row r="12" spans="1:8" ht="6.75" customHeight="1">
      <c r="A12" s="23"/>
      <c r="B12" s="24"/>
      <c r="C12" s="25"/>
      <c r="D12" s="25"/>
      <c r="E12" s="25"/>
      <c r="F12" s="25"/>
      <c r="G12" s="25"/>
      <c r="H12" s="26"/>
    </row>
    <row r="13" spans="1:8" ht="6" customHeight="1">
      <c r="A13" s="27"/>
      <c r="B13" s="28"/>
      <c r="C13" s="29"/>
      <c r="D13" s="29"/>
      <c r="E13" s="29"/>
      <c r="F13" s="29"/>
      <c r="G13" s="29"/>
      <c r="H13" s="30"/>
    </row>
    <row r="14" spans="1:8" ht="6.75" customHeight="1" thickBot="1">
      <c r="A14" s="23"/>
      <c r="B14" s="24"/>
      <c r="C14" s="25"/>
      <c r="D14" s="25"/>
      <c r="E14" s="25"/>
      <c r="F14" s="25"/>
      <c r="G14" s="25"/>
      <c r="H14" s="26"/>
    </row>
    <row r="15" spans="1:8" ht="16.5" customHeight="1" thickBot="1">
      <c r="A15" s="23" t="s">
        <v>71</v>
      </c>
      <c r="B15" s="469" t="s">
        <v>97</v>
      </c>
      <c r="C15" s="479"/>
      <c r="D15" s="479"/>
      <c r="E15" s="470"/>
      <c r="F15" s="471"/>
      <c r="G15" s="25"/>
      <c r="H15" s="26"/>
    </row>
    <row r="16" spans="1:8" ht="6.75" customHeight="1">
      <c r="A16" s="23"/>
      <c r="B16" s="24"/>
      <c r="C16" s="16"/>
      <c r="D16" s="16"/>
      <c r="E16" s="16"/>
      <c r="F16" s="16"/>
      <c r="G16" s="25"/>
      <c r="H16" s="26"/>
    </row>
    <row r="17" spans="1:15" ht="6" customHeight="1">
      <c r="A17" s="27"/>
      <c r="B17" s="28"/>
      <c r="C17" s="29"/>
      <c r="D17" s="29"/>
      <c r="E17" s="29"/>
      <c r="F17" s="29"/>
      <c r="G17" s="29"/>
      <c r="H17" s="30"/>
    </row>
    <row r="18" spans="1:15" ht="7.5" customHeight="1" thickBot="1">
      <c r="A18" s="23"/>
      <c r="B18" s="24"/>
      <c r="C18" s="25"/>
      <c r="D18" s="25"/>
      <c r="E18" s="25"/>
      <c r="F18" s="25"/>
      <c r="G18" s="25"/>
      <c r="H18" s="26"/>
    </row>
    <row r="19" spans="1:15" ht="14.25" customHeight="1" thickBot="1">
      <c r="A19" s="23" t="s">
        <v>72</v>
      </c>
      <c r="B19" s="44">
        <v>45</v>
      </c>
      <c r="C19" s="25" t="s">
        <v>73</v>
      </c>
      <c r="D19" s="25"/>
      <c r="E19" s="34"/>
      <c r="F19" s="16"/>
      <c r="G19" s="34"/>
      <c r="H19" s="35"/>
      <c r="I19" s="37"/>
      <c r="J19" s="37"/>
      <c r="K19" s="37"/>
      <c r="L19" s="37"/>
      <c r="M19" s="37"/>
      <c r="N19" s="37"/>
      <c r="O19" s="37"/>
    </row>
    <row r="20" spans="1:15" ht="6.75" customHeight="1">
      <c r="A20" s="23"/>
      <c r="B20" s="24"/>
      <c r="C20" s="33"/>
      <c r="D20" s="25"/>
      <c r="E20" s="34"/>
      <c r="F20" s="16"/>
      <c r="G20" s="34"/>
      <c r="H20" s="35"/>
      <c r="I20" s="37"/>
      <c r="J20" s="37"/>
      <c r="K20" s="37"/>
      <c r="L20" s="37"/>
      <c r="M20" s="37"/>
      <c r="N20" s="37"/>
      <c r="O20" s="37"/>
    </row>
    <row r="21" spans="1:15" ht="6" customHeight="1">
      <c r="A21" s="27"/>
      <c r="B21" s="28"/>
      <c r="C21" s="29"/>
      <c r="D21" s="29"/>
      <c r="E21" s="29"/>
      <c r="F21" s="29"/>
      <c r="G21" s="29"/>
      <c r="H21" s="30"/>
    </row>
    <row r="22" spans="1:15" ht="7.5" customHeight="1" thickBot="1">
      <c r="A22" s="23"/>
      <c r="B22" s="24"/>
      <c r="C22" s="25"/>
      <c r="D22" s="25"/>
      <c r="E22" s="25"/>
      <c r="F22" s="25"/>
      <c r="G22" s="25"/>
      <c r="H22" s="26"/>
    </row>
    <row r="23" spans="1:15" ht="16.5" customHeight="1" thickBot="1">
      <c r="A23" s="23" t="s">
        <v>74</v>
      </c>
      <c r="B23" s="44">
        <v>9</v>
      </c>
      <c r="C23" s="25"/>
      <c r="D23" s="25"/>
      <c r="E23" s="34"/>
      <c r="F23" s="16"/>
      <c r="G23" s="34"/>
      <c r="H23" s="35"/>
      <c r="I23" s="37"/>
      <c r="J23" s="37"/>
      <c r="K23" s="37"/>
      <c r="L23" s="37"/>
      <c r="M23" s="37"/>
      <c r="N23" s="37"/>
      <c r="O23" s="37"/>
    </row>
    <row r="24" spans="1:15" ht="6.75" customHeight="1">
      <c r="A24" s="23"/>
      <c r="B24" s="24"/>
      <c r="C24" s="33"/>
      <c r="D24" s="25"/>
      <c r="E24" s="34"/>
      <c r="F24" s="16"/>
      <c r="G24" s="34"/>
      <c r="H24" s="35"/>
      <c r="I24" s="37"/>
      <c r="J24" s="37"/>
      <c r="K24" s="37"/>
      <c r="L24" s="37"/>
      <c r="M24" s="37"/>
      <c r="N24" s="37"/>
      <c r="O24" s="37"/>
    </row>
    <row r="25" spans="1:15" ht="6" customHeight="1">
      <c r="A25" s="27"/>
      <c r="B25" s="28"/>
      <c r="C25" s="29"/>
      <c r="D25" s="29"/>
      <c r="E25" s="29"/>
      <c r="F25" s="29"/>
      <c r="G25" s="29"/>
      <c r="H25" s="30"/>
    </row>
    <row r="26" spans="1:15" ht="8.25" customHeight="1" thickBot="1">
      <c r="A26" s="23"/>
      <c r="B26" s="24"/>
      <c r="C26" s="25"/>
      <c r="D26" s="25"/>
      <c r="E26" s="34"/>
      <c r="F26" s="16"/>
      <c r="G26" s="34"/>
      <c r="H26" s="35"/>
      <c r="I26" s="37"/>
      <c r="J26" s="37"/>
      <c r="K26" s="37"/>
      <c r="L26" s="37"/>
      <c r="M26" s="37"/>
      <c r="N26" s="37"/>
      <c r="O26" s="37"/>
    </row>
    <row r="27" spans="1:15" ht="14.25" customHeight="1" thickBot="1">
      <c r="A27" s="23" t="s">
        <v>175</v>
      </c>
      <c r="B27" s="25"/>
      <c r="C27" s="44">
        <v>1</v>
      </c>
      <c r="D27" s="25"/>
      <c r="E27" s="25"/>
      <c r="F27" s="25"/>
      <c r="G27" s="25"/>
      <c r="H27" s="26"/>
    </row>
    <row r="28" spans="1:15" ht="7.5" customHeight="1">
      <c r="A28" s="23"/>
      <c r="B28" s="33"/>
      <c r="C28" s="24"/>
      <c r="D28" s="25"/>
      <c r="E28" s="25"/>
      <c r="F28" s="25"/>
      <c r="G28" s="25"/>
      <c r="H28" s="26"/>
    </row>
    <row r="29" spans="1:15" ht="6" customHeight="1">
      <c r="A29" s="27"/>
      <c r="B29" s="28"/>
      <c r="C29" s="29"/>
      <c r="D29" s="29"/>
      <c r="E29" s="29"/>
      <c r="F29" s="29"/>
      <c r="G29" s="29"/>
      <c r="H29" s="30"/>
    </row>
    <row r="30" spans="1:15">
      <c r="A30" s="23" t="s">
        <v>176</v>
      </c>
      <c r="B30" s="25"/>
      <c r="C30" s="25"/>
      <c r="D30" s="25"/>
      <c r="E30" s="25"/>
      <c r="F30" s="25"/>
      <c r="G30" s="25"/>
      <c r="H30" s="26"/>
    </row>
    <row r="31" spans="1:15" ht="5.25" customHeight="1" thickBot="1">
      <c r="A31" s="23"/>
      <c r="B31" s="25"/>
      <c r="C31" s="25"/>
      <c r="D31" s="25"/>
      <c r="E31" s="25"/>
      <c r="F31" s="25"/>
      <c r="G31" s="25"/>
      <c r="H31" s="26"/>
    </row>
    <row r="32" spans="1:15" ht="18.75" customHeight="1" thickBot="1">
      <c r="A32" s="23"/>
      <c r="B32" s="469" t="s">
        <v>260</v>
      </c>
      <c r="C32" s="470"/>
      <c r="D32" s="470"/>
      <c r="E32" s="470"/>
      <c r="F32" s="471"/>
      <c r="G32" s="25"/>
      <c r="H32" s="26"/>
    </row>
    <row r="33" spans="1:8" ht="6" customHeight="1">
      <c r="A33" s="23"/>
      <c r="B33" s="24"/>
      <c r="C33" s="25"/>
      <c r="D33" s="25"/>
      <c r="E33" s="25"/>
      <c r="F33" s="25"/>
      <c r="G33" s="25"/>
      <c r="H33" s="26"/>
    </row>
    <row r="34" spans="1:8" ht="6" customHeight="1">
      <c r="A34" s="27"/>
      <c r="B34" s="28"/>
      <c r="C34" s="29"/>
      <c r="D34" s="29"/>
      <c r="E34" s="29"/>
      <c r="F34" s="29"/>
      <c r="G34" s="29"/>
      <c r="H34" s="30"/>
    </row>
    <row r="35" spans="1:8" ht="6" customHeight="1" thickBot="1">
      <c r="A35" s="23"/>
      <c r="B35" s="24"/>
      <c r="C35" s="25"/>
      <c r="D35" s="25"/>
      <c r="E35" s="25"/>
      <c r="F35" s="25"/>
      <c r="G35" s="25"/>
      <c r="H35" s="26"/>
    </row>
    <row r="36" spans="1:8" ht="13.5" thickBot="1">
      <c r="A36" s="23" t="s">
        <v>77</v>
      </c>
      <c r="B36" s="44">
        <v>63</v>
      </c>
      <c r="C36" s="25" t="s">
        <v>75</v>
      </c>
      <c r="D36" s="25"/>
      <c r="E36" s="25"/>
      <c r="F36" s="25"/>
      <c r="G36" s="25"/>
      <c r="H36" s="26"/>
    </row>
    <row r="37" spans="1:8" ht="6" customHeight="1">
      <c r="A37" s="23"/>
      <c r="B37" s="24"/>
      <c r="C37" s="25"/>
      <c r="D37" s="25"/>
      <c r="E37" s="25"/>
      <c r="F37" s="25"/>
      <c r="G37" s="25"/>
      <c r="H37" s="26"/>
    </row>
    <row r="38" spans="1:8" ht="6" customHeight="1">
      <c r="A38" s="27"/>
      <c r="B38" s="28"/>
      <c r="C38" s="29"/>
      <c r="D38" s="29"/>
      <c r="E38" s="29"/>
      <c r="F38" s="29"/>
      <c r="G38" s="29"/>
      <c r="H38" s="30"/>
    </row>
    <row r="39" spans="1:8" ht="6" customHeight="1" thickBot="1">
      <c r="A39" s="23"/>
      <c r="B39" s="24"/>
      <c r="C39" s="25"/>
      <c r="D39" s="25"/>
      <c r="E39" s="25"/>
      <c r="F39" s="25"/>
      <c r="G39" s="25"/>
      <c r="H39" s="26"/>
    </row>
    <row r="40" spans="1:8" ht="13.5" thickBot="1">
      <c r="A40" s="23" t="s">
        <v>80</v>
      </c>
      <c r="B40" s="44" t="s">
        <v>249</v>
      </c>
      <c r="C40" s="25"/>
      <c r="D40" s="25"/>
      <c r="E40" s="25"/>
      <c r="F40" s="25"/>
      <c r="G40" s="25"/>
      <c r="H40" s="26"/>
    </row>
    <row r="41" spans="1:8" ht="6" customHeight="1">
      <c r="A41" s="23"/>
      <c r="B41" s="24"/>
      <c r="C41" s="25"/>
      <c r="D41" s="25"/>
      <c r="E41" s="25"/>
      <c r="F41" s="25"/>
      <c r="G41" s="25"/>
      <c r="H41" s="26"/>
    </row>
    <row r="42" spans="1:8" ht="6" customHeight="1">
      <c r="A42" s="27"/>
      <c r="B42" s="28"/>
      <c r="C42" s="29"/>
      <c r="D42" s="29"/>
      <c r="E42" s="29"/>
      <c r="F42" s="29"/>
      <c r="G42" s="29"/>
      <c r="H42" s="30"/>
    </row>
    <row r="43" spans="1:8" ht="6.75" customHeight="1" thickBot="1">
      <c r="A43" s="23"/>
      <c r="B43" s="24"/>
      <c r="C43" s="25"/>
      <c r="D43" s="25"/>
      <c r="E43" s="25"/>
      <c r="F43" s="25"/>
      <c r="G43" s="25"/>
      <c r="H43" s="26"/>
    </row>
    <row r="44" spans="1:8" ht="13.5" thickBot="1">
      <c r="A44" s="23" t="s">
        <v>78</v>
      </c>
      <c r="B44" s="44">
        <v>30</v>
      </c>
      <c r="C44" s="25"/>
      <c r="D44" s="25"/>
      <c r="E44" s="25"/>
      <c r="F44" s="25"/>
      <c r="G44" s="25"/>
      <c r="H44" s="26"/>
    </row>
    <row r="45" spans="1:8" ht="6" customHeight="1">
      <c r="A45" s="23"/>
      <c r="B45" s="25"/>
      <c r="C45" s="25"/>
      <c r="D45" s="25"/>
      <c r="E45" s="25"/>
      <c r="F45" s="25"/>
      <c r="G45" s="25"/>
      <c r="H45" s="26"/>
    </row>
    <row r="46" spans="1:8" ht="6" customHeight="1" thickBot="1">
      <c r="A46" s="48"/>
      <c r="B46" s="49"/>
      <c r="C46" s="50"/>
      <c r="D46" s="50"/>
      <c r="E46" s="50"/>
      <c r="F46" s="50"/>
      <c r="G46" s="50"/>
      <c r="H46" s="51"/>
    </row>
    <row r="47" spans="1:8" ht="21" customHeight="1">
      <c r="A47" s="456" t="s">
        <v>76</v>
      </c>
      <c r="B47" s="457"/>
      <c r="C47" s="457"/>
      <c r="D47" s="457"/>
      <c r="E47" s="457"/>
      <c r="F47" s="457"/>
      <c r="G47" s="457"/>
      <c r="H47" s="457"/>
    </row>
    <row r="48" spans="1:8">
      <c r="A48" s="22"/>
      <c r="B48" s="21"/>
      <c r="C48" s="21"/>
      <c r="D48" s="21"/>
      <c r="E48" s="21"/>
      <c r="F48" s="21"/>
      <c r="G48" s="21"/>
      <c r="H48" s="21"/>
    </row>
    <row r="49" spans="1:8">
      <c r="A49" s="22"/>
      <c r="B49" s="21"/>
      <c r="C49" s="21"/>
      <c r="D49" s="21"/>
      <c r="E49" s="21"/>
      <c r="F49" s="21"/>
      <c r="G49" s="21"/>
      <c r="H49" s="21"/>
    </row>
    <row r="50" spans="1:8">
      <c r="A50" s="148"/>
      <c r="B50" s="124"/>
      <c r="C50" s="124"/>
      <c r="D50" s="124"/>
      <c r="E50" s="124"/>
      <c r="F50" s="124"/>
      <c r="G50" s="124"/>
      <c r="H50" s="124"/>
    </row>
    <row r="51" spans="1:8">
      <c r="A51" s="148"/>
      <c r="B51" s="124"/>
      <c r="C51" s="124"/>
      <c r="D51" s="124"/>
      <c r="E51" s="124"/>
      <c r="F51" s="124"/>
      <c r="G51" s="124"/>
      <c r="H51" s="124"/>
    </row>
    <row r="52" spans="1:8" hidden="1">
      <c r="A52" s="148"/>
      <c r="B52" s="124" t="s">
        <v>97</v>
      </c>
      <c r="C52" s="124"/>
      <c r="D52" s="124"/>
      <c r="E52" s="124"/>
      <c r="F52" s="124" t="s">
        <v>100</v>
      </c>
      <c r="G52" s="124"/>
      <c r="H52" s="124"/>
    </row>
    <row r="53" spans="1:8" hidden="1">
      <c r="A53" s="148"/>
      <c r="B53" s="124" t="s">
        <v>98</v>
      </c>
      <c r="C53" s="124"/>
      <c r="D53" s="124"/>
      <c r="E53" s="124"/>
      <c r="F53" s="124" t="s">
        <v>101</v>
      </c>
      <c r="G53" s="124"/>
      <c r="H53" s="124"/>
    </row>
    <row r="54" spans="1:8" hidden="1">
      <c r="A54" s="148"/>
      <c r="B54" s="124" t="s">
        <v>99</v>
      </c>
      <c r="C54" s="124"/>
      <c r="D54" s="124"/>
      <c r="E54" s="124"/>
      <c r="F54" s="124" t="s">
        <v>102</v>
      </c>
      <c r="G54" s="124"/>
      <c r="H54" s="124"/>
    </row>
    <row r="55" spans="1:8" hidden="1">
      <c r="A55" s="148"/>
      <c r="B55" s="124" t="s">
        <v>42</v>
      </c>
      <c r="C55" s="124"/>
      <c r="D55" s="124"/>
      <c r="E55" s="124"/>
      <c r="F55" s="124" t="s">
        <v>103</v>
      </c>
      <c r="G55" s="124"/>
      <c r="H55" s="124"/>
    </row>
    <row r="56" spans="1:8" hidden="1">
      <c r="A56" s="148"/>
      <c r="B56" s="124" t="s">
        <v>46</v>
      </c>
      <c r="C56" s="124"/>
      <c r="D56" s="124"/>
      <c r="E56" s="124"/>
      <c r="F56" s="124" t="s">
        <v>104</v>
      </c>
      <c r="G56" s="124"/>
      <c r="H56" s="124"/>
    </row>
    <row r="57" spans="1:8" hidden="1">
      <c r="A57" s="148"/>
      <c r="B57" s="124" t="s">
        <v>51</v>
      </c>
      <c r="C57" s="124"/>
      <c r="D57" s="124"/>
      <c r="E57" s="124"/>
      <c r="F57" s="124" t="s">
        <v>105</v>
      </c>
      <c r="G57" s="124"/>
      <c r="H57" s="124"/>
    </row>
    <row r="58" spans="1:8" hidden="1">
      <c r="A58" s="148"/>
      <c r="B58" s="124" t="s">
        <v>56</v>
      </c>
      <c r="C58" s="124"/>
      <c r="D58" s="124"/>
      <c r="E58" s="124"/>
      <c r="F58" s="124" t="s">
        <v>106</v>
      </c>
      <c r="G58" s="124"/>
      <c r="H58" s="124"/>
    </row>
    <row r="59" spans="1:8" hidden="1">
      <c r="A59" s="148"/>
      <c r="B59" s="124"/>
      <c r="C59" s="124"/>
      <c r="D59" s="124"/>
      <c r="E59" s="124"/>
      <c r="F59" s="124" t="s">
        <v>107</v>
      </c>
      <c r="G59" s="124"/>
      <c r="H59" s="124"/>
    </row>
    <row r="60" spans="1:8" hidden="1">
      <c r="A60" s="148"/>
      <c r="B60" s="124"/>
      <c r="C60" s="124"/>
      <c r="D60" s="124"/>
      <c r="E60" s="124"/>
      <c r="F60" s="124" t="s">
        <v>108</v>
      </c>
      <c r="G60" s="124"/>
      <c r="H60" s="124"/>
    </row>
    <row r="61" spans="1:8" hidden="1">
      <c r="A61" s="148"/>
      <c r="B61" s="124"/>
      <c r="C61" s="124"/>
      <c r="D61" s="124"/>
      <c r="E61" s="124"/>
      <c r="F61" s="124" t="s">
        <v>109</v>
      </c>
      <c r="G61" s="124"/>
      <c r="H61" s="124"/>
    </row>
    <row r="62" spans="1:8" hidden="1">
      <c r="A62" s="148"/>
      <c r="B62" s="124"/>
      <c r="C62" s="124"/>
      <c r="D62" s="124"/>
      <c r="E62" s="124"/>
      <c r="F62" s="124" t="s">
        <v>110</v>
      </c>
      <c r="G62" s="124"/>
      <c r="H62" s="124"/>
    </row>
    <row r="63" spans="1:8" hidden="1">
      <c r="A63" s="148"/>
      <c r="B63" s="124"/>
      <c r="C63" s="124"/>
      <c r="D63" s="124"/>
      <c r="E63" s="124"/>
      <c r="F63" s="124" t="s">
        <v>111</v>
      </c>
      <c r="G63" s="124"/>
      <c r="H63" s="124"/>
    </row>
    <row r="64" spans="1:8" hidden="1">
      <c r="A64" s="148"/>
      <c r="B64" s="124"/>
      <c r="C64" s="124"/>
      <c r="D64" s="124"/>
      <c r="E64" s="124"/>
      <c r="F64" s="124" t="s">
        <v>112</v>
      </c>
      <c r="G64" s="124"/>
      <c r="H64" s="124"/>
    </row>
    <row r="65" spans="1:8" hidden="1">
      <c r="A65" s="148"/>
      <c r="B65" s="124"/>
      <c r="C65" s="124"/>
      <c r="D65" s="124"/>
      <c r="E65" s="124"/>
      <c r="F65" s="124" t="s">
        <v>113</v>
      </c>
      <c r="G65" s="124"/>
      <c r="H65" s="124"/>
    </row>
    <row r="66" spans="1:8">
      <c r="A66" s="148"/>
      <c r="B66" s="124"/>
      <c r="C66" s="124"/>
      <c r="D66" s="124"/>
      <c r="E66" s="124"/>
      <c r="F66" s="124"/>
      <c r="G66" s="124"/>
      <c r="H66" s="124"/>
    </row>
    <row r="67" spans="1:8">
      <c r="A67" s="148"/>
      <c r="B67" s="124"/>
      <c r="C67" s="124"/>
      <c r="D67" s="124"/>
      <c r="E67" s="124"/>
      <c r="F67" s="124"/>
      <c r="G67" s="124"/>
      <c r="H67" s="124"/>
    </row>
    <row r="68" spans="1:8">
      <c r="A68" s="148"/>
      <c r="B68" s="124"/>
      <c r="C68" s="124"/>
      <c r="D68" s="124"/>
      <c r="E68" s="124"/>
      <c r="F68" s="124"/>
      <c r="G68" s="124"/>
      <c r="H68" s="124"/>
    </row>
    <row r="69" spans="1:8">
      <c r="A69" s="148"/>
      <c r="B69" s="124"/>
      <c r="C69" s="124"/>
      <c r="D69" s="124"/>
      <c r="E69" s="124"/>
      <c r="F69" s="124"/>
      <c r="G69" s="124"/>
      <c r="H69" s="124"/>
    </row>
    <row r="70" spans="1:8">
      <c r="A70" s="148"/>
      <c r="B70" s="124"/>
      <c r="C70" s="124"/>
      <c r="D70" s="124"/>
      <c r="E70" s="124"/>
      <c r="F70" s="124"/>
      <c r="G70" s="124"/>
      <c r="H70" s="124"/>
    </row>
    <row r="71" spans="1:8">
      <c r="A71" s="148"/>
      <c r="B71" s="124"/>
      <c r="C71" s="124"/>
      <c r="D71" s="124"/>
      <c r="E71" s="124"/>
      <c r="F71" s="124"/>
      <c r="G71" s="124"/>
      <c r="H71" s="124"/>
    </row>
    <row r="72" spans="1:8">
      <c r="A72" s="148"/>
      <c r="B72" s="124"/>
      <c r="C72" s="124"/>
      <c r="D72" s="124"/>
      <c r="E72" s="124"/>
      <c r="F72" s="124"/>
      <c r="G72" s="124"/>
      <c r="H72" s="124"/>
    </row>
    <row r="73" spans="1:8">
      <c r="A73" s="148"/>
      <c r="B73" s="124"/>
      <c r="C73" s="124"/>
      <c r="D73" s="124"/>
      <c r="E73" s="124"/>
      <c r="F73" s="124"/>
      <c r="G73" s="124"/>
      <c r="H73" s="124"/>
    </row>
    <row r="74" spans="1:8">
      <c r="A74" s="148"/>
      <c r="B74" s="124"/>
      <c r="C74" s="124"/>
      <c r="D74" s="124"/>
      <c r="E74" s="124"/>
      <c r="F74" s="124"/>
      <c r="G74" s="124"/>
      <c r="H74" s="124"/>
    </row>
    <row r="75" spans="1:8">
      <c r="A75" s="148"/>
      <c r="B75" s="124"/>
      <c r="C75" s="124"/>
      <c r="D75" s="124"/>
      <c r="E75" s="124"/>
      <c r="F75" s="124"/>
      <c r="G75" s="124"/>
      <c r="H75" s="124"/>
    </row>
    <row r="76" spans="1:8">
      <c r="A76" s="148"/>
      <c r="B76" s="124"/>
      <c r="C76" s="124"/>
      <c r="D76" s="124"/>
      <c r="E76" s="124"/>
      <c r="F76" s="124"/>
      <c r="G76" s="124"/>
      <c r="H76" s="124"/>
    </row>
    <row r="77" spans="1:8">
      <c r="A77" s="148"/>
      <c r="B77" s="124"/>
      <c r="C77" s="124"/>
      <c r="D77" s="124"/>
      <c r="E77" s="124"/>
      <c r="F77" s="124"/>
      <c r="G77" s="124"/>
      <c r="H77" s="124"/>
    </row>
    <row r="78" spans="1:8">
      <c r="A78" s="148"/>
      <c r="B78" s="124"/>
      <c r="C78" s="124"/>
      <c r="D78" s="124"/>
      <c r="E78" s="124"/>
      <c r="F78" s="124"/>
      <c r="G78" s="124"/>
      <c r="H78" s="124"/>
    </row>
    <row r="79" spans="1:8">
      <c r="A79" s="148"/>
      <c r="B79" s="124"/>
      <c r="C79" s="124"/>
      <c r="D79" s="124"/>
      <c r="E79" s="124"/>
      <c r="F79" s="124"/>
      <c r="G79" s="124"/>
      <c r="H79" s="124"/>
    </row>
    <row r="80" spans="1:8">
      <c r="A80" s="148"/>
      <c r="B80" s="124"/>
      <c r="C80" s="124"/>
      <c r="D80" s="124"/>
      <c r="E80" s="124"/>
      <c r="F80" s="124"/>
      <c r="G80" s="124"/>
      <c r="H80" s="124"/>
    </row>
    <row r="81" spans="1:8">
      <c r="A81" s="148"/>
      <c r="B81" s="124"/>
      <c r="C81" s="124"/>
      <c r="D81" s="124"/>
      <c r="E81" s="124"/>
      <c r="F81" s="124"/>
      <c r="G81" s="124"/>
      <c r="H81" s="124"/>
    </row>
    <row r="82" spans="1:8">
      <c r="A82" s="148"/>
      <c r="B82" s="124"/>
      <c r="C82" s="124"/>
      <c r="D82" s="124"/>
      <c r="E82" s="124"/>
      <c r="F82" s="124"/>
      <c r="G82" s="124"/>
      <c r="H82" s="124"/>
    </row>
    <row r="83" spans="1:8">
      <c r="A83" s="148"/>
      <c r="B83" s="124"/>
      <c r="C83" s="124"/>
      <c r="D83" s="124"/>
      <c r="E83" s="124"/>
      <c r="F83" s="124"/>
      <c r="G83" s="124"/>
      <c r="H83" s="124"/>
    </row>
    <row r="84" spans="1:8">
      <c r="A84" s="148"/>
      <c r="B84" s="124"/>
      <c r="C84" s="124"/>
      <c r="D84" s="124"/>
      <c r="E84" s="124"/>
      <c r="F84" s="124"/>
      <c r="G84" s="124"/>
      <c r="H84" s="124"/>
    </row>
    <row r="85" spans="1:8">
      <c r="A85" s="148"/>
      <c r="B85" s="124"/>
      <c r="C85" s="124"/>
      <c r="D85" s="124"/>
      <c r="E85" s="124"/>
      <c r="F85" s="124"/>
      <c r="G85" s="124"/>
      <c r="H85" s="124"/>
    </row>
    <row r="86" spans="1:8">
      <c r="A86" s="148"/>
      <c r="B86" s="124"/>
      <c r="C86" s="124"/>
      <c r="D86" s="124"/>
      <c r="E86" s="124"/>
      <c r="F86" s="124"/>
      <c r="G86" s="124"/>
      <c r="H86" s="124"/>
    </row>
    <row r="87" spans="1:8">
      <c r="A87" s="148"/>
      <c r="B87" s="124"/>
      <c r="C87" s="124"/>
      <c r="D87" s="124"/>
      <c r="E87" s="124"/>
      <c r="F87" s="124"/>
      <c r="G87" s="124"/>
      <c r="H87" s="124"/>
    </row>
    <row r="88" spans="1:8">
      <c r="A88" s="148"/>
      <c r="B88" s="124"/>
      <c r="C88" s="124"/>
      <c r="D88" s="124"/>
      <c r="E88" s="124"/>
      <c r="F88" s="124"/>
      <c r="G88" s="124"/>
      <c r="H88" s="124"/>
    </row>
    <row r="89" spans="1:8">
      <c r="A89" s="148"/>
      <c r="B89" s="124"/>
      <c r="C89" s="124"/>
      <c r="D89" s="124"/>
      <c r="E89" s="124"/>
      <c r="F89" s="124"/>
      <c r="G89" s="124"/>
      <c r="H89" s="124"/>
    </row>
    <row r="90" spans="1:8">
      <c r="A90" s="148"/>
      <c r="B90" s="124"/>
      <c r="C90" s="124"/>
      <c r="D90" s="124"/>
      <c r="E90" s="124"/>
      <c r="F90" s="124"/>
      <c r="G90" s="124"/>
      <c r="H90" s="124"/>
    </row>
    <row r="91" spans="1:8">
      <c r="A91" s="148"/>
      <c r="B91" s="124"/>
      <c r="C91" s="124"/>
      <c r="D91" s="124"/>
      <c r="E91" s="124"/>
      <c r="F91" s="124"/>
      <c r="G91" s="124"/>
      <c r="H91" s="124"/>
    </row>
    <row r="92" spans="1:8">
      <c r="A92" s="148"/>
      <c r="B92" s="124"/>
      <c r="C92" s="124"/>
      <c r="D92" s="124"/>
      <c r="E92" s="124"/>
      <c r="F92" s="124"/>
      <c r="G92" s="124"/>
      <c r="H92" s="124"/>
    </row>
    <row r="93" spans="1:8">
      <c r="A93" s="148"/>
      <c r="B93" s="124"/>
      <c r="C93" s="124"/>
      <c r="D93" s="124"/>
      <c r="E93" s="124"/>
      <c r="F93" s="124"/>
      <c r="G93" s="124"/>
      <c r="H93" s="124"/>
    </row>
    <row r="94" spans="1:8">
      <c r="A94" s="148"/>
      <c r="B94" s="124"/>
      <c r="C94" s="124"/>
      <c r="D94" s="124"/>
      <c r="E94" s="124"/>
      <c r="F94" s="124"/>
      <c r="G94" s="124"/>
      <c r="H94" s="124"/>
    </row>
    <row r="95" spans="1:8">
      <c r="A95" s="148"/>
      <c r="B95" s="124"/>
      <c r="C95" s="124"/>
      <c r="D95" s="124"/>
      <c r="E95" s="124"/>
      <c r="F95" s="124"/>
      <c r="G95" s="124"/>
      <c r="H95" s="124"/>
    </row>
  </sheetData>
  <sheetProtection selectLockedCells="1"/>
  <protectedRanges>
    <protectedRange sqref="B44" name="Диапазон9"/>
    <protectedRange sqref="B40" name="Диапазон8"/>
    <protectedRange sqref="B36" name="Диапазон7"/>
    <protectedRange sqref="B32" name="Диапазон6"/>
    <protectedRange sqref="C27" name="Диапазон5"/>
    <protectedRange sqref="B23" name="Диапазон4"/>
    <protectedRange sqref="B19" name="Диапазон3"/>
    <protectedRange sqref="B15" name="Диапазон2"/>
    <protectedRange sqref="B11" name="Диапазон1"/>
  </protectedRanges>
  <customSheetViews>
    <customSheetView guid="{BFE542F4-8A0C-4C42-A5CA-C7B0ACF2717E}" scale="85" hiddenRows="1">
      <selection activeCell="AA6" sqref="AA6"/>
      <pageMargins left="0.35433070866141736" right="0.35433070866141736" top="1.0536458333333334" bottom="0.59055118110236227" header="0.51181102362204722" footer="0.51181102362204722"/>
      <pageSetup paperSize="9" scale="85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6">
    <mergeCell ref="B32:F32"/>
    <mergeCell ref="A47:H47"/>
    <mergeCell ref="C2:D2"/>
    <mergeCell ref="F2:G2"/>
    <mergeCell ref="A5:H5"/>
    <mergeCell ref="B15:F15"/>
  </mergeCells>
  <phoneticPr fontId="0" type="noConversion"/>
  <conditionalFormatting sqref="E2:F2 B11 B15:F15 B23 B32:F32 B19 B40 B44 B36 C27 C2 H2 B7">
    <cfRule type="expression" dxfId="3" priority="1" stopIfTrue="1">
      <formula>ISBLANK(B2)</formula>
    </cfRule>
  </conditionalFormatting>
  <dataValidations count="10">
    <dataValidation type="whole" allowBlank="1" showInputMessage="1" showErrorMessage="1" promptTitle="Число учащихся в классе" prompt="Введите количество учащихся в классе" sqref="B23:B24 B20">
      <formula1>1</formula1>
      <formula2>40</formula2>
    </dataValidation>
    <dataValidation type="whole" allowBlank="1" showInputMessage="1" showErrorMessage="1" promptTitle="Ваш разряд" prompt="Введите Ваш разряд" sqref="B41 B37">
      <formula1>8</formula1>
      <formula2>14</formula2>
    </dataValidation>
    <dataValidation type="whole" allowBlank="1" showInputMessage="1" showErrorMessage="1" promptTitle="Кол-во уроков в неделю" prompt="Введите количество уроков русского языка в неделю" sqref="C27">
      <formula1>1</formula1>
      <formula2>10</formula2>
    </dataValidation>
    <dataValidation type="list" allowBlank="1" showInputMessage="1" showErrorMessage="1" promptTitle="Ваша категория" prompt="Высшая, Первая, Вторая, Соответствие должности; Не имею" sqref="B40">
      <formula1>"Высшая,Первая,Вторая,Соответствие должности,Не имею"</formula1>
    </dataValidation>
    <dataValidation type="whole" allowBlank="1" showInputMessage="1" showErrorMessage="1" promptTitle="Ваш возраст" prompt="Введите Ваш возраст (число полных лет)" sqref="B36">
      <formula1>15</formula1>
      <formula2>100</formula2>
    </dataValidation>
    <dataValidation allowBlank="1" showInputMessage="1" showErrorMessage="1" promptTitle="Ваш стаж" prompt="Введите стаж Вашей педагогической деятельности" sqref="B44"/>
    <dataValidation type="whole" allowBlank="1" showInputMessage="1" showErrorMessage="1" promptTitle="Продолжительность урока" prompt="Введите продолжительность урока в минутах" sqref="B19">
      <formula1>1</formula1>
      <formula2>50</formula2>
    </dataValidation>
    <dataValidation type="list" allowBlank="1" showInputMessage="1" showErrorMessage="1" sqref="B12 B33 B16">
      <formula1>#REF!</formula1>
    </dataValidation>
    <dataValidation type="list" allowBlank="1" showInputMessage="1" showErrorMessage="1" promptTitle="Тип школы" prompt="Укажите тип школы" sqref="B11">
      <formula1>"начальняя, основная, средняя"</formula1>
    </dataValidation>
    <dataValidation type="list" allowBlank="1" showInputMessage="1" showErrorMessage="1" promptTitle="Вид школы" prompt="Укажите вид школы" sqref="B15:F15">
      <formula1>$B$52:$B$58</formula1>
    </dataValidation>
  </dataValidations>
  <pageMargins left="0.35433070866141736" right="0.35433070866141736" top="1.0536458333333334" bottom="0.59055118110236227" header="0.51181102362204722" footer="0.51181102362204722"/>
  <pageSetup paperSize="9" scale="85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I162"/>
  <sheetViews>
    <sheetView topLeftCell="C1" zoomScale="90" zoomScaleNormal="90" zoomScalePageLayoutView="90" workbookViewId="0">
      <selection activeCell="K31" sqref="K31"/>
    </sheetView>
  </sheetViews>
  <sheetFormatPr defaultRowHeight="12.75"/>
  <cols>
    <col min="1" max="1" width="6.5703125" style="1" hidden="1" customWidth="1"/>
    <col min="2" max="2" width="7.42578125" style="1" hidden="1" customWidth="1"/>
    <col min="3" max="3" width="4.28515625" style="1" bestFit="1" customWidth="1"/>
    <col min="4" max="4" width="29.7109375" style="1" customWidth="1"/>
    <col min="5" max="10" width="5.140625" style="1" customWidth="1"/>
    <col min="11" max="11" width="22.140625" style="1" customWidth="1"/>
    <col min="12" max="12" width="8.42578125" style="1" customWidth="1"/>
    <col min="13" max="13" width="24" style="1" customWidth="1"/>
    <col min="14" max="14" width="10.140625" style="1" customWidth="1"/>
    <col min="15" max="15" width="10.42578125" style="1" customWidth="1"/>
    <col min="16" max="16" width="10.5703125" style="1" customWidth="1"/>
    <col min="17" max="17" width="11.140625" style="1" customWidth="1"/>
    <col min="18" max="18" width="5.7109375" style="1" hidden="1" customWidth="1"/>
    <col min="19" max="19" width="5.28515625" style="1" hidden="1" customWidth="1"/>
    <col min="20" max="20" width="5.7109375" style="1" hidden="1" customWidth="1"/>
    <col min="21" max="21" width="5.42578125" style="1" hidden="1" customWidth="1"/>
    <col min="22" max="22" width="5.7109375" style="1" hidden="1" customWidth="1"/>
    <col min="23" max="26" width="6.7109375" style="1" customWidth="1"/>
    <col min="27" max="27" width="9.140625" style="1"/>
    <col min="28" max="28" width="5.42578125" style="1" bestFit="1" customWidth="1"/>
    <col min="29" max="34" width="9.140625" style="1"/>
    <col min="35" max="35" width="0" style="1" hidden="1" customWidth="1"/>
    <col min="36" max="16384" width="9.140625" style="1"/>
  </cols>
  <sheetData>
    <row r="1" spans="1:61" ht="17.25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>
        <f>IF(AI19=0,0,1)</f>
        <v>0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ht="30.75" customHeight="1">
      <c r="B2" s="88"/>
      <c r="C2" s="89"/>
      <c r="D2" s="500"/>
      <c r="E2" s="501"/>
      <c r="F2" s="500" t="s">
        <v>0</v>
      </c>
      <c r="G2" s="500"/>
      <c r="H2" s="495" t="str">
        <f>IF(NOT(ISBLANK('СПИСОК КЛАССА'!H1)),'СПИСОК КЛАССА'!H1,"")</f>
        <v>137022</v>
      </c>
      <c r="I2" s="496"/>
      <c r="J2" s="497"/>
      <c r="K2" s="498" t="s">
        <v>1</v>
      </c>
      <c r="L2" s="498"/>
      <c r="M2" s="499"/>
      <c r="N2" s="495" t="str">
        <f>IF(NOT(ISBLANK('СПИСОК КЛАССА'!J1)),'СПИСОК КЛАССА'!J1,"")</f>
        <v>1001</v>
      </c>
      <c r="O2" s="497"/>
      <c r="Q2" s="92"/>
      <c r="R2" s="92"/>
      <c r="S2" s="92"/>
      <c r="T2" s="92"/>
      <c r="U2" s="92"/>
      <c r="V2" s="92"/>
      <c r="W2" s="90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>
      <c r="B3" s="88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3" customFormat="1" ht="23.25" customHeight="1">
      <c r="B4" s="93"/>
      <c r="C4" s="494" t="s">
        <v>146</v>
      </c>
      <c r="D4" s="494"/>
      <c r="E4" s="494"/>
      <c r="F4" s="494"/>
      <c r="G4" s="502" t="str">
        <f>IF(NOT(ISBLANK('СПИСОК КЛАССА'!E3)),'СПИСОК КЛАССА'!E3,"")</f>
        <v>муниципальное общеобразовательное учрееждение средняя общеобразовательная школа № 27</v>
      </c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94"/>
      <c r="S4" s="94"/>
      <c r="T4" s="94"/>
      <c r="U4" s="94"/>
      <c r="V4" s="94"/>
      <c r="W4" s="90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>
      <c r="B5" s="88"/>
      <c r="C5" s="95"/>
      <c r="D5" s="93"/>
      <c r="E5" s="88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17.25" customHeight="1" thickBot="1">
      <c r="B6" s="88"/>
      <c r="C6" s="88"/>
      <c r="D6" s="96" t="s">
        <v>145</v>
      </c>
      <c r="E6" s="97">
        <f>COUNTIF('СПИСОК КЛАССА'!J20:'СПИСОК КЛАССА'!J63,0)+COUNTIF('СПИСОК КЛАССА'!J20:'СПИСОК КЛАССА'!J63,1)+COUNTIF('СПИСОК КЛАССА'!J20:'СПИСОК КЛАССА'!J63,2)+COUNTIF('СПИСОК КЛАССА'!J20:'СПИСОК КЛАССА'!J63,3)+COUNTIF('СПИСОК КЛАССА'!J20:'СПИСОК КЛАССА'!J63,4)</f>
        <v>9</v>
      </c>
      <c r="G6" s="88"/>
      <c r="H6" s="88"/>
      <c r="I6" s="96" t="s">
        <v>12</v>
      </c>
      <c r="J6" s="486" t="s">
        <v>218</v>
      </c>
      <c r="K6" s="486"/>
      <c r="L6" s="486"/>
      <c r="M6" s="486"/>
      <c r="N6" s="106"/>
      <c r="O6" s="92"/>
      <c r="P6" s="106"/>
      <c r="Q6" s="92"/>
      <c r="R6" s="92"/>
      <c r="S6" s="92"/>
      <c r="T6" s="92"/>
      <c r="U6" s="92"/>
      <c r="V6" s="92"/>
      <c r="W6" s="92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ht="18.75" customHeight="1" thickBot="1">
      <c r="B7" s="88"/>
      <c r="C7" s="100"/>
      <c r="D7" s="96" t="s">
        <v>129</v>
      </c>
      <c r="E7" s="97">
        <f>COUNTIF('СПИСОК КЛАССА'!J20:'СПИСОК КЛАССА'!J63,1)+COUNTIF('СПИСОК КЛАССА'!J20:'СПИСОК КЛАССА'!J63,2)+COUNTIF('СПИСОК КЛАССА'!J20:'СПИСОК КЛАССА'!J63,3)+COUNTIF('СПИСОК КЛАССА'!J20:'СПИСОК КЛАССА'!J63,4)</f>
        <v>9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>
      <c r="B8" s="88"/>
      <c r="C8" s="100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ht="16.5" thickBot="1">
      <c r="B9" s="109" t="s">
        <v>171</v>
      </c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ht="15.75" customHeight="1">
      <c r="A10" s="10"/>
      <c r="B10" s="480" t="s">
        <v>2</v>
      </c>
      <c r="C10" s="482" t="s">
        <v>14</v>
      </c>
      <c r="D10" s="484" t="s">
        <v>3</v>
      </c>
      <c r="E10" s="488" t="s">
        <v>148</v>
      </c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90"/>
      <c r="R10" s="288"/>
      <c r="S10" s="288"/>
      <c r="T10" s="288"/>
      <c r="U10" s="288"/>
      <c r="V10" s="288"/>
      <c r="W10" s="22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61" ht="76.5" customHeight="1" thickBot="1">
      <c r="A11" s="11"/>
      <c r="B11" s="480"/>
      <c r="C11" s="482"/>
      <c r="D11" s="484"/>
      <c r="E11" s="491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3"/>
      <c r="R11" s="288"/>
      <c r="S11" s="288"/>
      <c r="T11" s="288"/>
      <c r="U11" s="288"/>
      <c r="V11" s="288"/>
      <c r="W11" s="22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61" ht="24.75" customHeight="1" thickBot="1">
      <c r="A12" s="11"/>
      <c r="B12" s="481"/>
      <c r="C12" s="483"/>
      <c r="D12" s="485"/>
      <c r="E12" s="334" t="s">
        <v>202</v>
      </c>
      <c r="F12" s="335" t="s">
        <v>203</v>
      </c>
      <c r="G12" s="334" t="s">
        <v>204</v>
      </c>
      <c r="H12" s="335" t="s">
        <v>205</v>
      </c>
      <c r="I12" s="334" t="s">
        <v>206</v>
      </c>
      <c r="J12" s="336" t="s">
        <v>207</v>
      </c>
      <c r="K12" s="336" t="s">
        <v>208</v>
      </c>
      <c r="L12" s="335" t="s">
        <v>209</v>
      </c>
      <c r="M12" s="334" t="s">
        <v>210</v>
      </c>
      <c r="N12" s="335" t="s">
        <v>211</v>
      </c>
      <c r="O12" s="334" t="s">
        <v>212</v>
      </c>
      <c r="P12" s="335" t="s">
        <v>213</v>
      </c>
      <c r="Q12" s="334" t="s">
        <v>214</v>
      </c>
      <c r="R12" s="225"/>
      <c r="S12" s="225"/>
      <c r="T12" s="225"/>
      <c r="U12" s="225"/>
      <c r="V12" s="225"/>
      <c r="W12" s="225"/>
      <c r="X12" s="225"/>
      <c r="Y12" s="225"/>
      <c r="Z12" s="225"/>
      <c r="AA12" s="226"/>
      <c r="AB12" s="227"/>
      <c r="AC12" s="22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61" ht="24.75" hidden="1" customHeight="1">
      <c r="A13" s="11"/>
      <c r="B13" s="202"/>
      <c r="C13" s="218"/>
      <c r="D13" s="219"/>
      <c r="E13" s="331"/>
      <c r="F13" s="216"/>
      <c r="G13" s="216"/>
      <c r="H13" s="216"/>
      <c r="I13" s="216"/>
      <c r="J13" s="332"/>
      <c r="K13" s="333"/>
      <c r="L13" s="216"/>
      <c r="M13" s="216"/>
      <c r="N13" s="216"/>
      <c r="O13" s="216"/>
      <c r="P13" s="216"/>
      <c r="Q13" s="332"/>
      <c r="R13" s="225"/>
      <c r="S13" s="225"/>
      <c r="T13" s="225"/>
      <c r="U13" s="225"/>
      <c r="V13" s="225"/>
      <c r="W13" s="225"/>
      <c r="X13" s="225"/>
      <c r="Y13" s="225"/>
      <c r="Z13" s="225"/>
      <c r="AA13" s="226"/>
      <c r="AB13" s="227"/>
      <c r="AC13" s="22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61" ht="24.75" hidden="1" customHeight="1">
      <c r="A14" s="11"/>
      <c r="B14" s="202"/>
      <c r="C14" s="218"/>
      <c r="D14" s="219"/>
      <c r="E14" s="284"/>
      <c r="F14" s="220"/>
      <c r="G14" s="220"/>
      <c r="H14" s="220"/>
      <c r="I14" s="220"/>
      <c r="J14" s="285"/>
      <c r="K14" s="329"/>
      <c r="L14" s="220"/>
      <c r="M14" s="220"/>
      <c r="N14" s="220"/>
      <c r="O14" s="220"/>
      <c r="P14" s="220"/>
      <c r="Q14" s="285"/>
      <c r="R14" s="225"/>
      <c r="S14" s="225"/>
      <c r="T14" s="225"/>
      <c r="U14" s="225"/>
      <c r="V14" s="225"/>
      <c r="W14" s="225"/>
      <c r="X14" s="225"/>
      <c r="Y14" s="225"/>
      <c r="Z14" s="225"/>
      <c r="AA14" s="226"/>
      <c r="AB14" s="227"/>
      <c r="AC14" s="22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61" ht="24.75" hidden="1" customHeight="1">
      <c r="A15" s="11"/>
      <c r="B15" s="202"/>
      <c r="C15" s="218"/>
      <c r="D15" s="219"/>
      <c r="E15" s="284"/>
      <c r="F15" s="220"/>
      <c r="G15" s="220"/>
      <c r="H15" s="220"/>
      <c r="I15" s="220"/>
      <c r="J15" s="285"/>
      <c r="K15" s="329"/>
      <c r="L15" s="220"/>
      <c r="M15" s="220"/>
      <c r="N15" s="220"/>
      <c r="O15" s="220"/>
      <c r="P15" s="220"/>
      <c r="Q15" s="285"/>
      <c r="R15" s="225"/>
      <c r="S15" s="225"/>
      <c r="T15" s="225"/>
      <c r="U15" s="225"/>
      <c r="V15" s="225"/>
      <c r="W15" s="225"/>
      <c r="X15" s="225"/>
      <c r="Y15" s="225"/>
      <c r="Z15" s="225"/>
      <c r="AA15" s="226"/>
      <c r="AB15" s="227"/>
      <c r="AC15" s="22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61" ht="24.75" hidden="1" customHeight="1">
      <c r="A16" s="11"/>
      <c r="B16" s="202"/>
      <c r="C16" s="218"/>
      <c r="D16" s="219"/>
      <c r="E16" s="284"/>
      <c r="F16" s="220"/>
      <c r="G16" s="220"/>
      <c r="H16" s="220"/>
      <c r="I16" s="220"/>
      <c r="J16" s="285"/>
      <c r="K16" s="329"/>
      <c r="L16" s="220"/>
      <c r="M16" s="220"/>
      <c r="N16" s="220"/>
      <c r="O16" s="220"/>
      <c r="P16" s="220"/>
      <c r="Q16" s="285"/>
      <c r="R16" s="225"/>
      <c r="S16" s="225"/>
      <c r="T16" s="225"/>
      <c r="U16" s="225"/>
      <c r="V16" s="225"/>
      <c r="W16" s="225"/>
      <c r="X16" s="225"/>
      <c r="Y16" s="225"/>
      <c r="Z16" s="225"/>
      <c r="AA16" s="226"/>
      <c r="AB16" s="227"/>
      <c r="AC16" s="22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24.75" hidden="1" customHeight="1">
      <c r="A17" s="11"/>
      <c r="B17" s="202"/>
      <c r="C17" s="218"/>
      <c r="D17" s="219"/>
      <c r="E17" s="284"/>
      <c r="F17" s="220"/>
      <c r="G17" s="220"/>
      <c r="H17" s="220"/>
      <c r="I17" s="220"/>
      <c r="J17" s="285"/>
      <c r="K17" s="329"/>
      <c r="L17" s="220"/>
      <c r="M17" s="220"/>
      <c r="N17" s="220"/>
      <c r="O17" s="220"/>
      <c r="P17" s="220"/>
      <c r="Q17" s="285"/>
      <c r="R17" s="225"/>
      <c r="S17" s="225"/>
      <c r="T17" s="225"/>
      <c r="U17" s="225"/>
      <c r="V17" s="225"/>
      <c r="W17" s="225"/>
      <c r="X17" s="225"/>
      <c r="Y17" s="225"/>
      <c r="Z17" s="225"/>
      <c r="AA17" s="226"/>
      <c r="AB17" s="227"/>
      <c r="AC17" s="22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24.75" hidden="1" customHeight="1">
      <c r="A18" s="11"/>
      <c r="B18" s="202"/>
      <c r="C18" s="218"/>
      <c r="D18" s="219"/>
      <c r="E18" s="284"/>
      <c r="F18" s="220"/>
      <c r="G18" s="220"/>
      <c r="H18" s="220"/>
      <c r="I18" s="220"/>
      <c r="J18" s="285"/>
      <c r="K18" s="329"/>
      <c r="L18" s="220"/>
      <c r="M18" s="220"/>
      <c r="N18" s="220"/>
      <c r="O18" s="220"/>
      <c r="P18" s="220"/>
      <c r="Q18" s="285"/>
      <c r="R18" s="225"/>
      <c r="S18" s="225"/>
      <c r="T18" s="225"/>
      <c r="U18" s="225"/>
      <c r="V18" s="225"/>
      <c r="W18" s="225"/>
      <c r="X18" s="225"/>
      <c r="Y18" s="225"/>
      <c r="Z18" s="225"/>
      <c r="AA18" s="226"/>
      <c r="AB18" s="227"/>
      <c r="AC18" s="22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24.75" hidden="1" customHeight="1" thickBot="1">
      <c r="A19" s="11"/>
      <c r="B19" s="202"/>
      <c r="C19" s="218"/>
      <c r="D19" s="219"/>
      <c r="E19" s="286"/>
      <c r="F19" s="221"/>
      <c r="G19" s="221"/>
      <c r="H19" s="221"/>
      <c r="I19" s="221"/>
      <c r="J19" s="287"/>
      <c r="K19" s="330"/>
      <c r="L19" s="221"/>
      <c r="M19" s="221"/>
      <c r="N19" s="221"/>
      <c r="O19" s="221"/>
      <c r="P19" s="221"/>
      <c r="Q19" s="287"/>
      <c r="R19" s="225"/>
      <c r="S19" s="225"/>
      <c r="T19" s="225"/>
      <c r="U19" s="225"/>
      <c r="V19" s="225"/>
      <c r="W19" s="225"/>
      <c r="X19" s="225"/>
      <c r="Y19" s="225"/>
      <c r="Z19" s="225"/>
      <c r="AA19" s="226"/>
      <c r="AB19" s="227"/>
      <c r="AC19" s="226"/>
      <c r="AD19" s="6"/>
      <c r="AE19" s="6"/>
      <c r="AF19" s="6"/>
      <c r="AG19" s="6"/>
      <c r="AH19" s="6"/>
      <c r="AI19" s="6">
        <f>SUM(AI20:AI59)</f>
        <v>0</v>
      </c>
      <c r="AJ19" s="6"/>
      <c r="AK19" s="6"/>
      <c r="AL19" s="6"/>
      <c r="AM19" s="6"/>
      <c r="AN19" s="6"/>
      <c r="AO19" s="6"/>
    </row>
    <row r="20" spans="1:41" ht="12.75" customHeight="1">
      <c r="A20" s="139">
        <f>IF('СПИСОК КЛАССА'!J20&gt;0,1,0)</f>
        <v>1</v>
      </c>
      <c r="B20" s="203">
        <v>1</v>
      </c>
      <c r="C20" s="206">
        <f>IF(NOT(ISBLANK('СПИСОК КЛАССА'!C20)),'СПИСОК КЛАССА'!C20,"")</f>
        <v>1</v>
      </c>
      <c r="D20" s="146" t="str">
        <f>IF(NOT(ISBLANK('СПИСОК КЛАССА'!D20)),IF($A20=1,'СПИСОК КЛАССА'!D20, "УЧЕНИК НЕ ВЫПОЛНЯЛ РАБОТУ"),"")</f>
        <v>АБРАМЕНКО ВИКТОРИЯ</v>
      </c>
      <c r="E20" s="138">
        <v>4</v>
      </c>
      <c r="F20" s="142">
        <v>2</v>
      </c>
      <c r="G20" s="142">
        <v>1</v>
      </c>
      <c r="H20" s="142">
        <v>1</v>
      </c>
      <c r="I20" s="142">
        <v>1</v>
      </c>
      <c r="J20" s="309">
        <v>4</v>
      </c>
      <c r="K20" s="387" t="s">
        <v>250</v>
      </c>
      <c r="L20" s="393">
        <v>1</v>
      </c>
      <c r="M20" s="390" t="s">
        <v>251</v>
      </c>
      <c r="N20" s="393">
        <v>26</v>
      </c>
      <c r="O20" s="396" t="s">
        <v>252</v>
      </c>
      <c r="P20" s="390">
        <v>15</v>
      </c>
      <c r="Q20" s="393">
        <v>15</v>
      </c>
      <c r="R20" s="282"/>
      <c r="S20" s="282"/>
      <c r="T20" s="282"/>
      <c r="U20" s="282"/>
      <c r="V20" s="282"/>
      <c r="W20" s="228"/>
      <c r="X20" s="228"/>
      <c r="Y20" s="228"/>
      <c r="Z20" s="228"/>
      <c r="AA20" s="228"/>
      <c r="AB20" s="228"/>
      <c r="AC20" s="228"/>
      <c r="AD20" s="6"/>
      <c r="AE20" s="6"/>
      <c r="AF20" s="6"/>
      <c r="AG20" s="6"/>
      <c r="AH20" s="6"/>
      <c r="AI20" s="6">
        <f>IF(AND(OR($C20&lt;&gt;"",$D20&lt;&gt;""),$A20=1,ISBLANK(E20))=TRUE,1,0)</f>
        <v>0</v>
      </c>
      <c r="AJ20" s="6"/>
      <c r="AK20" s="6"/>
      <c r="AL20" s="6"/>
      <c r="AM20" s="6"/>
      <c r="AN20" s="6"/>
      <c r="AO20" s="6"/>
    </row>
    <row r="21" spans="1:41" ht="12.75" customHeight="1">
      <c r="A21" s="12">
        <f>IF('СПИСОК КЛАССА'!J21&gt;0,1,0)</f>
        <v>1</v>
      </c>
      <c r="B21" s="204">
        <v>2</v>
      </c>
      <c r="C21" s="207">
        <f>IF(NOT(ISBLANK('СПИСОК КЛАССА'!C21)),'СПИСОК КЛАССА'!C21,"")</f>
        <v>2</v>
      </c>
      <c r="D21" s="136" t="str">
        <f>IF(NOT(ISBLANK('СПИСОК КЛАССА'!D21)),IF($A21=1,'СПИСОК КЛАССА'!D21, "УЧЕНИК НЕ ВЫПОЛНЯЛ РАБОТУ"),"")</f>
        <v>БОНДАРЕНКО АНДРЕЙ</v>
      </c>
      <c r="E21" s="354">
        <v>1</v>
      </c>
      <c r="F21" s="353">
        <v>1</v>
      </c>
      <c r="G21" s="353">
        <v>2</v>
      </c>
      <c r="H21" s="353">
        <v>4</v>
      </c>
      <c r="I21" s="353">
        <v>1</v>
      </c>
      <c r="J21" s="356">
        <v>3</v>
      </c>
      <c r="K21" s="388" t="s">
        <v>253</v>
      </c>
      <c r="L21" s="394">
        <v>0</v>
      </c>
      <c r="M21" s="391" t="s">
        <v>254</v>
      </c>
      <c r="N21" s="394">
        <v>12</v>
      </c>
      <c r="O21" s="397" t="s">
        <v>255</v>
      </c>
      <c r="P21" s="391">
        <v>8</v>
      </c>
      <c r="Q21" s="394">
        <v>8</v>
      </c>
      <c r="R21" s="282"/>
      <c r="S21" s="282"/>
      <c r="T21" s="282"/>
      <c r="U21" s="282"/>
      <c r="V21" s="282"/>
      <c r="W21" s="228"/>
      <c r="X21" s="228"/>
      <c r="Y21" s="228"/>
      <c r="Z21" s="228"/>
      <c r="AA21" s="228"/>
      <c r="AB21" s="228"/>
      <c r="AC21" s="228"/>
      <c r="AD21" s="6"/>
      <c r="AE21" s="6"/>
      <c r="AF21" s="6"/>
      <c r="AG21" s="6"/>
      <c r="AH21" s="6"/>
      <c r="AI21" s="6">
        <f t="shared" ref="AI21:AI59" si="0">IF(AND(OR($C21&lt;&gt;"",$D21&lt;&gt;""),$A21=1,ISBLANK(E21))=TRUE,1,0)</f>
        <v>0</v>
      </c>
      <c r="AJ21" s="6"/>
      <c r="AK21" s="6"/>
      <c r="AL21" s="6"/>
      <c r="AM21" s="6"/>
      <c r="AN21" s="6"/>
      <c r="AO21" s="6"/>
    </row>
    <row r="22" spans="1:41" ht="12.75" customHeight="1">
      <c r="A22" s="12">
        <f>IF('СПИСОК КЛАССА'!J22&gt;0,1,0)</f>
        <v>1</v>
      </c>
      <c r="B22" s="204">
        <v>3</v>
      </c>
      <c r="C22" s="207">
        <f>IF(NOT(ISBLANK('СПИСОК КЛАССА'!C22)),'СПИСОК КЛАССА'!C22,"")</f>
        <v>3</v>
      </c>
      <c r="D22" s="136" t="str">
        <f>IF(NOT(ISBLANK('СПИСОК КЛАССА'!D22)),IF($A22=1,'СПИСОК КЛАССА'!D22, "УЧЕНИК НЕ ВЫПОЛНЯЛ РАБОТУ"),"")</f>
        <v>БЫКОВА КСЕНИЯ</v>
      </c>
      <c r="E22" s="134">
        <v>4</v>
      </c>
      <c r="F22" s="103">
        <v>2</v>
      </c>
      <c r="G22" s="103">
        <v>1</v>
      </c>
      <c r="H22" s="103">
        <v>1</v>
      </c>
      <c r="I22" s="103">
        <v>1</v>
      </c>
      <c r="J22" s="110">
        <v>4</v>
      </c>
      <c r="K22" s="388" t="s">
        <v>250</v>
      </c>
      <c r="L22" s="394">
        <v>1</v>
      </c>
      <c r="M22" s="391" t="s">
        <v>251</v>
      </c>
      <c r="N22" s="394">
        <v>26</v>
      </c>
      <c r="O22" s="397" t="s">
        <v>252</v>
      </c>
      <c r="P22" s="391">
        <v>23</v>
      </c>
      <c r="Q22" s="394">
        <v>15</v>
      </c>
      <c r="R22" s="282"/>
      <c r="S22" s="282"/>
      <c r="T22" s="282"/>
      <c r="U22" s="282"/>
      <c r="V22" s="282"/>
      <c r="W22" s="228"/>
      <c r="X22" s="228"/>
      <c r="Y22" s="228"/>
      <c r="Z22" s="228"/>
      <c r="AA22" s="228"/>
      <c r="AB22" s="228"/>
      <c r="AC22" s="228"/>
      <c r="AD22" s="6"/>
      <c r="AE22" s="6"/>
      <c r="AF22" s="6"/>
      <c r="AG22" s="6"/>
      <c r="AH22" s="6"/>
      <c r="AI22" s="6">
        <f t="shared" si="0"/>
        <v>0</v>
      </c>
      <c r="AJ22" s="6"/>
      <c r="AK22" s="6"/>
      <c r="AL22" s="6"/>
      <c r="AM22" s="6"/>
      <c r="AN22" s="6"/>
      <c r="AO22" s="6"/>
    </row>
    <row r="23" spans="1:41" ht="12.75" customHeight="1">
      <c r="A23" s="12">
        <f>IF('СПИСОК КЛАССА'!J23&gt;0,1,0)</f>
        <v>1</v>
      </c>
      <c r="B23" s="204">
        <v>4</v>
      </c>
      <c r="C23" s="207">
        <f>IF(NOT(ISBLANK('СПИСОК КЛАССА'!C23)),'СПИСОК КЛАССА'!C23,"")</f>
        <v>4</v>
      </c>
      <c r="D23" s="136" t="str">
        <f>IF(NOT(ISBLANK('СПИСОК КЛАССА'!D23)),IF($A23=1,'СПИСОК КЛАССА'!D23, "УЧЕНИК НЕ ВЫПОЛНЯЛ РАБОТУ"),"")</f>
        <v>ВОВК ГЕОРГИЙ</v>
      </c>
      <c r="E23" s="363">
        <v>4</v>
      </c>
      <c r="F23" s="289">
        <v>2</v>
      </c>
      <c r="G23" s="289">
        <v>1</v>
      </c>
      <c r="H23" s="289">
        <v>1</v>
      </c>
      <c r="I23" s="289">
        <v>1</v>
      </c>
      <c r="J23" s="364">
        <v>4</v>
      </c>
      <c r="K23" s="388" t="s">
        <v>250</v>
      </c>
      <c r="L23" s="394">
        <v>1</v>
      </c>
      <c r="M23" s="391" t="s">
        <v>256</v>
      </c>
      <c r="N23" s="394">
        <v>24</v>
      </c>
      <c r="O23" s="397" t="s">
        <v>257</v>
      </c>
      <c r="P23" s="391">
        <v>16</v>
      </c>
      <c r="Q23" s="394">
        <v>15</v>
      </c>
      <c r="R23" s="282"/>
      <c r="S23" s="282"/>
      <c r="T23" s="282"/>
      <c r="U23" s="282"/>
      <c r="V23" s="282"/>
      <c r="W23" s="228"/>
      <c r="X23" s="228"/>
      <c r="Y23" s="228"/>
      <c r="Z23" s="228"/>
      <c r="AA23" s="228"/>
      <c r="AB23" s="228"/>
      <c r="AC23" s="228"/>
      <c r="AD23" s="6"/>
      <c r="AE23" s="6"/>
      <c r="AF23" s="6"/>
      <c r="AG23" s="6"/>
      <c r="AH23" s="6"/>
      <c r="AI23" s="6">
        <f t="shared" si="0"/>
        <v>0</v>
      </c>
      <c r="AJ23" s="6"/>
      <c r="AK23" s="6"/>
      <c r="AL23" s="6"/>
      <c r="AM23" s="6"/>
      <c r="AN23" s="6"/>
      <c r="AO23" s="6"/>
    </row>
    <row r="24" spans="1:41" ht="12.75" customHeight="1">
      <c r="A24" s="12">
        <f>IF('СПИСОК КЛАССА'!J24&gt;0,1,0)</f>
        <v>1</v>
      </c>
      <c r="B24" s="204">
        <v>5</v>
      </c>
      <c r="C24" s="207">
        <f>IF(NOT(ISBLANK('СПИСОК КЛАССА'!C24)),'СПИСОК КЛАССА'!C24,"")</f>
        <v>5</v>
      </c>
      <c r="D24" s="136" t="str">
        <f>IF(NOT(ISBLANK('СПИСОК КЛАССА'!D24)),IF($A24=1,'СПИСОК КЛАССА'!D24, "УЧЕНИК НЕ ВЫПОЛНЯЛ РАБОТУ"),"")</f>
        <v>ГАСАНОВА ГУНЕЛ</v>
      </c>
      <c r="E24" s="134">
        <v>4</v>
      </c>
      <c r="F24" s="103">
        <v>2</v>
      </c>
      <c r="G24" s="103">
        <v>1</v>
      </c>
      <c r="H24" s="103">
        <v>1</v>
      </c>
      <c r="I24" s="103">
        <v>1</v>
      </c>
      <c r="J24" s="110">
        <v>4</v>
      </c>
      <c r="K24" s="388" t="s">
        <v>250</v>
      </c>
      <c r="L24" s="394">
        <v>1</v>
      </c>
      <c r="M24" s="391" t="s">
        <v>256</v>
      </c>
      <c r="N24" s="394">
        <v>24</v>
      </c>
      <c r="O24" s="397" t="s">
        <v>252</v>
      </c>
      <c r="P24" s="391">
        <v>15</v>
      </c>
      <c r="Q24" s="394">
        <v>15</v>
      </c>
      <c r="R24" s="282"/>
      <c r="S24" s="282"/>
      <c r="T24" s="282"/>
      <c r="U24" s="282"/>
      <c r="V24" s="282"/>
      <c r="W24" s="228"/>
      <c r="X24" s="228"/>
      <c r="Y24" s="228"/>
      <c r="Z24" s="228"/>
      <c r="AA24" s="228"/>
      <c r="AB24" s="228"/>
      <c r="AC24" s="228"/>
      <c r="AD24" s="6"/>
      <c r="AE24" s="6"/>
      <c r="AF24" s="6"/>
      <c r="AG24" s="6"/>
      <c r="AH24" s="6"/>
      <c r="AI24" s="6">
        <f t="shared" si="0"/>
        <v>0</v>
      </c>
      <c r="AJ24" s="6"/>
      <c r="AK24" s="6"/>
      <c r="AL24" s="6"/>
      <c r="AM24" s="6"/>
      <c r="AN24" s="6"/>
      <c r="AO24" s="6"/>
    </row>
    <row r="25" spans="1:41" ht="12.75" customHeight="1">
      <c r="A25" s="12">
        <f>IF('СПИСОК КЛАССА'!J25&gt;0,1,0)</f>
        <v>1</v>
      </c>
      <c r="B25" s="204">
        <v>6</v>
      </c>
      <c r="C25" s="207">
        <f>IF(NOT(ISBLANK('СПИСОК КЛАССА'!C25)),'СПИСОК КЛАССА'!C25,"")</f>
        <v>6</v>
      </c>
      <c r="D25" s="136" t="str">
        <f>IF(NOT(ISBLANK('СПИСОК КЛАССА'!D25)),IF($A25=1,'СПИСОК КЛАССА'!D25, "УЧЕНИК НЕ ВЫПОЛНЯЛ РАБОТУ"),"")</f>
        <v>ДАБИНА ДАРЬЯ</v>
      </c>
      <c r="E25" s="134">
        <v>1</v>
      </c>
      <c r="F25" s="103">
        <v>1</v>
      </c>
      <c r="G25" s="103">
        <v>2</v>
      </c>
      <c r="H25" s="103">
        <v>4</v>
      </c>
      <c r="I25" s="103">
        <v>1</v>
      </c>
      <c r="J25" s="110">
        <v>3</v>
      </c>
      <c r="K25" s="388" t="s">
        <v>253</v>
      </c>
      <c r="L25" s="394">
        <v>0</v>
      </c>
      <c r="M25" s="391" t="s">
        <v>254</v>
      </c>
      <c r="N25" s="394">
        <v>16</v>
      </c>
      <c r="O25" s="397" t="s">
        <v>255</v>
      </c>
      <c r="P25" s="391">
        <v>9</v>
      </c>
      <c r="Q25" s="394">
        <v>8</v>
      </c>
      <c r="R25" s="282"/>
      <c r="S25" s="282"/>
      <c r="T25" s="282"/>
      <c r="U25" s="282"/>
      <c r="V25" s="282"/>
      <c r="W25" s="228"/>
      <c r="X25" s="228"/>
      <c r="Y25" s="228"/>
      <c r="Z25" s="228"/>
      <c r="AA25" s="228"/>
      <c r="AB25" s="228"/>
      <c r="AC25" s="228"/>
      <c r="AD25" s="6"/>
      <c r="AE25" s="6"/>
      <c r="AF25" s="6"/>
      <c r="AG25" s="6"/>
      <c r="AH25" s="6"/>
      <c r="AI25" s="6">
        <f t="shared" si="0"/>
        <v>0</v>
      </c>
      <c r="AJ25" s="6"/>
      <c r="AK25" s="6"/>
      <c r="AL25" s="6"/>
      <c r="AM25" s="6"/>
      <c r="AN25" s="6"/>
      <c r="AO25" s="6"/>
    </row>
    <row r="26" spans="1:41" ht="12.75" customHeight="1">
      <c r="A26" s="12">
        <f>IF('СПИСОК КЛАССА'!J26&gt;0,1,0)</f>
        <v>1</v>
      </c>
      <c r="B26" s="204">
        <v>7</v>
      </c>
      <c r="C26" s="207">
        <f>IF(NOT(ISBLANK('СПИСОК КЛАССА'!C26)),'СПИСОК КЛАССА'!C26,"")</f>
        <v>7</v>
      </c>
      <c r="D26" s="136" t="str">
        <f>IF(NOT(ISBLANK('СПИСОК КЛАССА'!D26)),IF($A26=1,'СПИСОК КЛАССА'!D26, "УЧЕНИК НЕ ВЫПОЛНЯЛ РАБОТУ"),"")</f>
        <v>ПОПОВ АЛЕКСЕЙ</v>
      </c>
      <c r="E26" s="134">
        <v>4</v>
      </c>
      <c r="F26" s="103">
        <v>2</v>
      </c>
      <c r="G26" s="103">
        <v>1</v>
      </c>
      <c r="H26" s="103">
        <v>1</v>
      </c>
      <c r="I26" s="103">
        <v>1</v>
      </c>
      <c r="J26" s="110">
        <v>4</v>
      </c>
      <c r="K26" s="388" t="s">
        <v>250</v>
      </c>
      <c r="L26" s="394">
        <v>1</v>
      </c>
      <c r="M26" s="391" t="s">
        <v>256</v>
      </c>
      <c r="N26" s="394">
        <v>28</v>
      </c>
      <c r="O26" s="397" t="s">
        <v>252</v>
      </c>
      <c r="P26" s="391">
        <v>23</v>
      </c>
      <c r="Q26" s="394">
        <v>12</v>
      </c>
      <c r="R26" s="282"/>
      <c r="S26" s="282"/>
      <c r="T26" s="282"/>
      <c r="U26" s="282"/>
      <c r="V26" s="282"/>
      <c r="W26" s="228"/>
      <c r="X26" s="228"/>
      <c r="Y26" s="228"/>
      <c r="Z26" s="228"/>
      <c r="AA26" s="228"/>
      <c r="AB26" s="228"/>
      <c r="AC26" s="228"/>
      <c r="AD26" s="6"/>
      <c r="AE26" s="6"/>
      <c r="AF26" s="6"/>
      <c r="AG26" s="6"/>
      <c r="AH26" s="6"/>
      <c r="AI26" s="6">
        <f t="shared" si="0"/>
        <v>0</v>
      </c>
      <c r="AJ26" s="6"/>
      <c r="AK26" s="6"/>
      <c r="AL26" s="6"/>
      <c r="AM26" s="6"/>
      <c r="AN26" s="6"/>
      <c r="AO26" s="6"/>
    </row>
    <row r="27" spans="1:41" ht="12.75" customHeight="1">
      <c r="A27" s="12">
        <f>IF('СПИСОК КЛАССА'!J27&gt;0,1,0)</f>
        <v>1</v>
      </c>
      <c r="B27" s="204">
        <v>8</v>
      </c>
      <c r="C27" s="207">
        <f>IF(NOT(ISBLANK('СПИСОК КЛАССА'!C27)),'СПИСОК КЛАССА'!C27,"")</f>
        <v>8</v>
      </c>
      <c r="D27" s="136" t="str">
        <f>IF(NOT(ISBLANK('СПИСОК КЛАССА'!D27)),IF($A27=1,'СПИСОК КЛАССА'!D27, "УЧЕНИК НЕ ВЫПОЛНЯЛ РАБОТУ"),"")</f>
        <v>СКОРОХОДОВА ИРИНА</v>
      </c>
      <c r="E27" s="134">
        <v>1</v>
      </c>
      <c r="F27" s="103">
        <v>1</v>
      </c>
      <c r="G27" s="103">
        <v>2</v>
      </c>
      <c r="H27" s="103">
        <v>4</v>
      </c>
      <c r="I27" s="103">
        <v>1</v>
      </c>
      <c r="J27" s="110">
        <v>3</v>
      </c>
      <c r="K27" s="388" t="s">
        <v>253</v>
      </c>
      <c r="L27" s="394">
        <v>0</v>
      </c>
      <c r="M27" s="391" t="s">
        <v>258</v>
      </c>
      <c r="N27" s="394">
        <v>15</v>
      </c>
      <c r="O27" s="397" t="s">
        <v>259</v>
      </c>
      <c r="P27" s="391">
        <v>11</v>
      </c>
      <c r="Q27" s="394">
        <v>8</v>
      </c>
      <c r="R27" s="282"/>
      <c r="S27" s="282"/>
      <c r="T27" s="282"/>
      <c r="U27" s="282"/>
      <c r="V27" s="282"/>
      <c r="W27" s="228"/>
      <c r="X27" s="228"/>
      <c r="Y27" s="228"/>
      <c r="Z27" s="228"/>
      <c r="AA27" s="228"/>
      <c r="AB27" s="228"/>
      <c r="AC27" s="228"/>
      <c r="AD27" s="6"/>
      <c r="AE27" s="6"/>
      <c r="AF27" s="6"/>
      <c r="AG27" s="6"/>
      <c r="AH27" s="6"/>
      <c r="AI27" s="6">
        <f t="shared" si="0"/>
        <v>0</v>
      </c>
      <c r="AJ27" s="6"/>
      <c r="AK27" s="6"/>
      <c r="AL27" s="6"/>
      <c r="AM27" s="6"/>
      <c r="AN27" s="6"/>
      <c r="AO27" s="6"/>
    </row>
    <row r="28" spans="1:41" ht="12.75" customHeight="1">
      <c r="A28" s="12">
        <f>IF('СПИСОК КЛАССА'!J28&gt;0,1,0)</f>
        <v>1</v>
      </c>
      <c r="B28" s="204">
        <v>9</v>
      </c>
      <c r="C28" s="207">
        <f>IF(NOT(ISBLANK('СПИСОК КЛАССА'!C28)),'СПИСОК КЛАССА'!C28,"")</f>
        <v>9</v>
      </c>
      <c r="D28" s="136" t="str">
        <f>IF(NOT(ISBLANK('СПИСОК КЛАССА'!D28)),IF($A28=1,'СПИСОК КЛАССА'!D28, "УЧЕНИК НЕ ВЫПОЛНЯЛ РАБОТУ"),"")</f>
        <v>ТИТОВ ГЕОРГИЙ</v>
      </c>
      <c r="E28" s="134">
        <v>1</v>
      </c>
      <c r="F28" s="103">
        <v>1</v>
      </c>
      <c r="G28" s="103">
        <v>2</v>
      </c>
      <c r="H28" s="103">
        <v>4</v>
      </c>
      <c r="I28" s="103">
        <v>1</v>
      </c>
      <c r="J28" s="110">
        <v>3</v>
      </c>
      <c r="K28" s="388" t="s">
        <v>253</v>
      </c>
      <c r="L28" s="394">
        <v>1</v>
      </c>
      <c r="M28" s="391" t="s">
        <v>258</v>
      </c>
      <c r="N28" s="394">
        <v>12</v>
      </c>
      <c r="O28" s="397" t="s">
        <v>255</v>
      </c>
      <c r="P28" s="391">
        <v>9</v>
      </c>
      <c r="Q28" s="394">
        <v>8</v>
      </c>
      <c r="R28" s="282"/>
      <c r="S28" s="282"/>
      <c r="T28" s="282"/>
      <c r="U28" s="282"/>
      <c r="V28" s="282"/>
      <c r="W28" s="228"/>
      <c r="X28" s="228"/>
      <c r="Y28" s="228"/>
      <c r="Z28" s="228"/>
      <c r="AA28" s="228"/>
      <c r="AB28" s="228"/>
      <c r="AC28" s="228"/>
      <c r="AD28" s="6"/>
      <c r="AE28" s="6"/>
      <c r="AF28" s="6"/>
      <c r="AG28" s="6"/>
      <c r="AH28" s="6"/>
      <c r="AI28" s="6">
        <f t="shared" si="0"/>
        <v>0</v>
      </c>
      <c r="AJ28" s="6"/>
      <c r="AK28" s="6"/>
      <c r="AL28" s="6"/>
      <c r="AM28" s="6"/>
      <c r="AN28" s="6"/>
      <c r="AO28" s="6"/>
    </row>
    <row r="29" spans="1:41" ht="12.75" customHeight="1">
      <c r="A29" s="12">
        <f>IF('СПИСОК КЛАССА'!J29&gt;0,1,0)</f>
        <v>0</v>
      </c>
      <c r="B29" s="204">
        <v>10</v>
      </c>
      <c r="C29" s="207" t="str">
        <f>IF(NOT(ISBLANK('СПИСОК КЛАССА'!C29)),'СПИСОК КЛАССА'!C29,"")</f>
        <v/>
      </c>
      <c r="D29" s="136" t="str">
        <f>IF(NOT(ISBLANK('СПИСОК КЛАССА'!D29)),IF($A29=1,'СПИСОК КЛАССА'!D29, "УЧЕНИК НЕ ВЫПОЛНЯЛ РАБОТУ"),"")</f>
        <v/>
      </c>
      <c r="E29" s="134"/>
      <c r="F29" s="103"/>
      <c r="G29" s="103"/>
      <c r="H29" s="103"/>
      <c r="I29" s="103"/>
      <c r="J29" s="110"/>
      <c r="K29" s="388"/>
      <c r="L29" s="394"/>
      <c r="M29" s="391"/>
      <c r="N29" s="394"/>
      <c r="O29" s="397"/>
      <c r="P29" s="391"/>
      <c r="Q29" s="394"/>
      <c r="R29" s="282"/>
      <c r="S29" s="282"/>
      <c r="T29" s="282"/>
      <c r="U29" s="282"/>
      <c r="V29" s="282"/>
      <c r="W29" s="228"/>
      <c r="X29" s="228"/>
      <c r="Y29" s="228"/>
      <c r="Z29" s="228"/>
      <c r="AA29" s="228"/>
      <c r="AB29" s="228"/>
      <c r="AC29" s="228"/>
      <c r="AD29" s="6"/>
      <c r="AE29" s="6"/>
      <c r="AF29" s="6"/>
      <c r="AG29" s="6"/>
      <c r="AH29" s="6"/>
      <c r="AI29" s="6">
        <f t="shared" si="0"/>
        <v>0</v>
      </c>
      <c r="AJ29" s="6"/>
      <c r="AK29" s="6"/>
      <c r="AL29" s="6"/>
      <c r="AM29" s="6"/>
      <c r="AN29" s="6"/>
      <c r="AO29" s="6"/>
    </row>
    <row r="30" spans="1:41" ht="12.75" customHeight="1">
      <c r="A30" s="12">
        <f>IF('СПИСОК КЛАССА'!J30&gt;0,1,0)</f>
        <v>0</v>
      </c>
      <c r="B30" s="204">
        <v>11</v>
      </c>
      <c r="C30" s="207" t="str">
        <f>IF(NOT(ISBLANK('СПИСОК КЛАССА'!C30)),'СПИСОК КЛАССА'!C30,"")</f>
        <v/>
      </c>
      <c r="D30" s="136" t="str">
        <f>IF(NOT(ISBLANK('СПИСОК КЛАССА'!D30)),IF($A30=1,'СПИСОК КЛАССА'!D30, "УЧЕНИК НЕ ВЫПОЛНЯЛ РАБОТУ"),"")</f>
        <v/>
      </c>
      <c r="E30" s="134"/>
      <c r="F30" s="103"/>
      <c r="G30" s="103"/>
      <c r="H30" s="103"/>
      <c r="I30" s="103"/>
      <c r="J30" s="110"/>
      <c r="K30" s="388"/>
      <c r="L30" s="394"/>
      <c r="M30" s="391"/>
      <c r="N30" s="394"/>
      <c r="O30" s="397"/>
      <c r="P30" s="391"/>
      <c r="Q30" s="394"/>
      <c r="R30" s="282"/>
      <c r="S30" s="282"/>
      <c r="T30" s="282"/>
      <c r="U30" s="282"/>
      <c r="V30" s="282"/>
      <c r="W30" s="228"/>
      <c r="X30" s="228"/>
      <c r="Y30" s="228"/>
      <c r="Z30" s="228"/>
      <c r="AA30" s="228"/>
      <c r="AB30" s="228"/>
      <c r="AC30" s="228"/>
      <c r="AD30" s="6"/>
      <c r="AE30" s="6"/>
      <c r="AF30" s="6"/>
      <c r="AG30" s="6"/>
      <c r="AH30" s="6"/>
      <c r="AI30" s="6">
        <f t="shared" si="0"/>
        <v>0</v>
      </c>
      <c r="AJ30" s="6"/>
      <c r="AK30" s="6"/>
      <c r="AL30" s="6"/>
      <c r="AM30" s="6"/>
      <c r="AN30" s="6"/>
      <c r="AO30" s="6"/>
    </row>
    <row r="31" spans="1:41" ht="12.75" customHeight="1">
      <c r="A31" s="12">
        <f>IF('СПИСОК КЛАССА'!J31&gt;0,1,0)</f>
        <v>0</v>
      </c>
      <c r="B31" s="204">
        <v>12</v>
      </c>
      <c r="C31" s="207" t="str">
        <f>IF(NOT(ISBLANK('СПИСОК КЛАССА'!C31)),'СПИСОК КЛАССА'!C31,"")</f>
        <v/>
      </c>
      <c r="D31" s="136" t="str">
        <f>IF(NOT(ISBLANK('СПИСОК КЛАССА'!D31)),IF($A31=1,'СПИСОК КЛАССА'!D31, "УЧЕНИК НЕ ВЫПОЛНЯЛ РАБОТУ"),"")</f>
        <v/>
      </c>
      <c r="E31" s="134"/>
      <c r="F31" s="103"/>
      <c r="G31" s="103"/>
      <c r="H31" s="103"/>
      <c r="I31" s="103"/>
      <c r="J31" s="110"/>
      <c r="K31" s="388"/>
      <c r="L31" s="394"/>
      <c r="M31" s="391"/>
      <c r="N31" s="394"/>
      <c r="O31" s="397"/>
      <c r="P31" s="391"/>
      <c r="Q31" s="394"/>
      <c r="R31" s="282"/>
      <c r="S31" s="282"/>
      <c r="T31" s="282"/>
      <c r="U31" s="282"/>
      <c r="V31" s="282"/>
      <c r="W31" s="228"/>
      <c r="X31" s="228"/>
      <c r="Y31" s="228"/>
      <c r="Z31" s="228"/>
      <c r="AA31" s="228"/>
      <c r="AB31" s="228"/>
      <c r="AC31" s="228"/>
      <c r="AD31" s="6"/>
      <c r="AE31" s="6"/>
      <c r="AF31" s="6"/>
      <c r="AG31" s="6"/>
      <c r="AH31" s="6"/>
      <c r="AI31" s="6">
        <f t="shared" si="0"/>
        <v>0</v>
      </c>
      <c r="AJ31" s="6"/>
      <c r="AK31" s="6"/>
      <c r="AL31" s="6"/>
      <c r="AM31" s="6"/>
      <c r="AN31" s="6"/>
      <c r="AO31" s="6"/>
    </row>
    <row r="32" spans="1:41" ht="12.75" customHeight="1">
      <c r="A32" s="12">
        <f>IF('СПИСОК КЛАССА'!J32&gt;0,1,0)</f>
        <v>0</v>
      </c>
      <c r="B32" s="204">
        <v>13</v>
      </c>
      <c r="C32" s="207" t="str">
        <f>IF(NOT(ISBLANK('СПИСОК КЛАССА'!C32)),'СПИСОК КЛАССА'!C32,"")</f>
        <v/>
      </c>
      <c r="D32" s="136" t="str">
        <f>IF(NOT(ISBLANK('СПИСОК КЛАССА'!D32)),IF($A32=1,'СПИСОК КЛАССА'!D32, "УЧЕНИК НЕ ВЫПОЛНЯЛ РАБОТУ"),"")</f>
        <v/>
      </c>
      <c r="E32" s="134"/>
      <c r="F32" s="103"/>
      <c r="G32" s="103"/>
      <c r="H32" s="103"/>
      <c r="I32" s="103"/>
      <c r="J32" s="110"/>
      <c r="K32" s="388"/>
      <c r="L32" s="394"/>
      <c r="M32" s="391"/>
      <c r="N32" s="394"/>
      <c r="O32" s="397"/>
      <c r="P32" s="391"/>
      <c r="Q32" s="394"/>
      <c r="R32" s="282"/>
      <c r="S32" s="282"/>
      <c r="T32" s="282"/>
      <c r="U32" s="282"/>
      <c r="V32" s="282"/>
      <c r="W32" s="228"/>
      <c r="X32" s="228"/>
      <c r="Y32" s="228"/>
      <c r="Z32" s="228"/>
      <c r="AA32" s="228"/>
      <c r="AB32" s="228"/>
      <c r="AC32" s="228"/>
      <c r="AD32" s="6"/>
      <c r="AE32" s="6"/>
      <c r="AF32" s="6"/>
      <c r="AG32" s="6"/>
      <c r="AH32" s="6"/>
      <c r="AI32" s="6">
        <f t="shared" si="0"/>
        <v>0</v>
      </c>
      <c r="AJ32" s="6"/>
      <c r="AK32" s="6"/>
      <c r="AL32" s="6"/>
      <c r="AM32" s="6"/>
      <c r="AN32" s="6"/>
      <c r="AO32" s="6"/>
    </row>
    <row r="33" spans="1:41" ht="12.75" customHeight="1">
      <c r="A33" s="12">
        <f>IF('СПИСОК КЛАССА'!J33&gt;0,1,0)</f>
        <v>0</v>
      </c>
      <c r="B33" s="204">
        <v>14</v>
      </c>
      <c r="C33" s="207" t="str">
        <f>IF(NOT(ISBLANK('СПИСОК КЛАССА'!C33)),'СПИСОК КЛАССА'!C33,"")</f>
        <v/>
      </c>
      <c r="D33" s="136" t="str">
        <f>IF(NOT(ISBLANK('СПИСОК КЛАССА'!D33)),IF($A33=1,'СПИСОК КЛАССА'!D33, "УЧЕНИК НЕ ВЫПОЛНЯЛ РАБОТУ"),"")</f>
        <v/>
      </c>
      <c r="E33" s="134"/>
      <c r="F33" s="103"/>
      <c r="G33" s="103"/>
      <c r="H33" s="103"/>
      <c r="I33" s="103"/>
      <c r="J33" s="110"/>
      <c r="K33" s="388"/>
      <c r="L33" s="394"/>
      <c r="M33" s="391"/>
      <c r="N33" s="394"/>
      <c r="O33" s="397"/>
      <c r="P33" s="391"/>
      <c r="Q33" s="394"/>
      <c r="R33" s="282"/>
      <c r="S33" s="282"/>
      <c r="T33" s="282"/>
      <c r="U33" s="282"/>
      <c r="V33" s="282"/>
      <c r="W33" s="228"/>
      <c r="X33" s="228"/>
      <c r="Y33" s="228"/>
      <c r="Z33" s="228"/>
      <c r="AA33" s="228"/>
      <c r="AB33" s="228"/>
      <c r="AC33" s="228"/>
      <c r="AD33" s="6"/>
      <c r="AE33" s="6"/>
      <c r="AF33" s="6"/>
      <c r="AG33" s="6"/>
      <c r="AH33" s="6"/>
      <c r="AI33" s="6">
        <f t="shared" si="0"/>
        <v>0</v>
      </c>
      <c r="AJ33" s="6"/>
      <c r="AK33" s="6"/>
      <c r="AL33" s="6"/>
      <c r="AM33" s="6"/>
      <c r="AN33" s="6"/>
      <c r="AO33" s="6"/>
    </row>
    <row r="34" spans="1:41" ht="12.75" customHeight="1">
      <c r="A34" s="12">
        <f>IF('СПИСОК КЛАССА'!J34&gt;0,1,0)</f>
        <v>0</v>
      </c>
      <c r="B34" s="204">
        <v>15</v>
      </c>
      <c r="C34" s="207" t="str">
        <f>IF(NOT(ISBLANK('СПИСОК КЛАССА'!C34)),'СПИСОК КЛАССА'!C34,"")</f>
        <v/>
      </c>
      <c r="D34" s="136" t="str">
        <f>IF(NOT(ISBLANK('СПИСОК КЛАССА'!D34)),IF($A34=1,'СПИСОК КЛАССА'!D34, "УЧЕНИК НЕ ВЫПОЛНЯЛ РАБОТУ"),"")</f>
        <v/>
      </c>
      <c r="E34" s="134"/>
      <c r="F34" s="103"/>
      <c r="G34" s="103"/>
      <c r="H34" s="103"/>
      <c r="I34" s="103"/>
      <c r="J34" s="110"/>
      <c r="K34" s="388"/>
      <c r="L34" s="394"/>
      <c r="M34" s="391"/>
      <c r="N34" s="394"/>
      <c r="O34" s="397"/>
      <c r="P34" s="391"/>
      <c r="Q34" s="394"/>
      <c r="R34" s="282"/>
      <c r="S34" s="282"/>
      <c r="T34" s="282"/>
      <c r="U34" s="282"/>
      <c r="V34" s="282"/>
      <c r="W34" s="228"/>
      <c r="X34" s="228"/>
      <c r="Y34" s="228"/>
      <c r="Z34" s="228"/>
      <c r="AA34" s="228"/>
      <c r="AB34" s="228"/>
      <c r="AC34" s="228"/>
      <c r="AD34" s="6"/>
      <c r="AE34" s="6"/>
      <c r="AF34" s="6"/>
      <c r="AG34" s="6"/>
      <c r="AH34" s="6"/>
      <c r="AI34" s="6">
        <f t="shared" si="0"/>
        <v>0</v>
      </c>
      <c r="AJ34" s="6"/>
      <c r="AK34" s="6"/>
      <c r="AL34" s="6"/>
      <c r="AM34" s="6"/>
      <c r="AN34" s="6"/>
      <c r="AO34" s="6"/>
    </row>
    <row r="35" spans="1:41" ht="12.75" customHeight="1">
      <c r="A35" s="12">
        <f>IF('СПИСОК КЛАССА'!J35&gt;0,1,0)</f>
        <v>0</v>
      </c>
      <c r="B35" s="204">
        <v>16</v>
      </c>
      <c r="C35" s="207" t="str">
        <f>IF(NOT(ISBLANK('СПИСОК КЛАССА'!C35)),'СПИСОК КЛАССА'!C35,"")</f>
        <v/>
      </c>
      <c r="D35" s="136" t="str">
        <f>IF(NOT(ISBLANK('СПИСОК КЛАССА'!D35)),IF($A35=1,'СПИСОК КЛАССА'!D35, "УЧЕНИК НЕ ВЫПОЛНЯЛ РАБОТУ"),"")</f>
        <v/>
      </c>
      <c r="E35" s="134"/>
      <c r="F35" s="103"/>
      <c r="G35" s="103"/>
      <c r="H35" s="103"/>
      <c r="I35" s="103"/>
      <c r="J35" s="110"/>
      <c r="K35" s="388"/>
      <c r="L35" s="394"/>
      <c r="M35" s="391"/>
      <c r="N35" s="394"/>
      <c r="O35" s="397"/>
      <c r="P35" s="391"/>
      <c r="Q35" s="394"/>
      <c r="R35" s="282"/>
      <c r="S35" s="282"/>
      <c r="T35" s="282"/>
      <c r="U35" s="282"/>
      <c r="V35" s="282"/>
      <c r="W35" s="228"/>
      <c r="X35" s="228"/>
      <c r="Y35" s="228"/>
      <c r="Z35" s="228"/>
      <c r="AA35" s="228"/>
      <c r="AB35" s="228"/>
      <c r="AC35" s="228"/>
      <c r="AD35" s="6"/>
      <c r="AE35" s="6"/>
      <c r="AF35" s="6"/>
      <c r="AG35" s="6"/>
      <c r="AH35" s="6"/>
      <c r="AI35" s="6">
        <f t="shared" si="0"/>
        <v>0</v>
      </c>
      <c r="AJ35" s="6"/>
      <c r="AK35" s="6"/>
      <c r="AL35" s="6"/>
      <c r="AM35" s="6"/>
      <c r="AN35" s="6"/>
      <c r="AO35" s="6"/>
    </row>
    <row r="36" spans="1:41" ht="12.75" customHeight="1">
      <c r="A36" s="12">
        <f>IF('СПИСОК КЛАССА'!J36&gt;0,1,0)</f>
        <v>0</v>
      </c>
      <c r="B36" s="204">
        <v>17</v>
      </c>
      <c r="C36" s="207" t="str">
        <f>IF(NOT(ISBLANK('СПИСОК КЛАССА'!C36)),'СПИСОК КЛАССА'!C36,"")</f>
        <v/>
      </c>
      <c r="D36" s="136" t="str">
        <f>IF(NOT(ISBLANK('СПИСОК КЛАССА'!D36)),IF($A36=1,'СПИСОК КЛАССА'!D36, "УЧЕНИК НЕ ВЫПОЛНЯЛ РАБОТУ"),"")</f>
        <v/>
      </c>
      <c r="E36" s="134"/>
      <c r="F36" s="103"/>
      <c r="G36" s="103"/>
      <c r="H36" s="103"/>
      <c r="I36" s="103"/>
      <c r="J36" s="110"/>
      <c r="K36" s="388"/>
      <c r="L36" s="394"/>
      <c r="M36" s="391"/>
      <c r="N36" s="394"/>
      <c r="O36" s="397"/>
      <c r="P36" s="391"/>
      <c r="Q36" s="394"/>
      <c r="R36" s="282"/>
      <c r="S36" s="282"/>
      <c r="T36" s="282"/>
      <c r="U36" s="282"/>
      <c r="V36" s="282"/>
      <c r="W36" s="228"/>
      <c r="X36" s="228"/>
      <c r="Y36" s="228"/>
      <c r="Z36" s="228"/>
      <c r="AA36" s="228"/>
      <c r="AB36" s="228"/>
      <c r="AC36" s="228"/>
      <c r="AD36" s="6"/>
      <c r="AE36" s="6"/>
      <c r="AF36" s="6"/>
      <c r="AG36" s="6"/>
      <c r="AH36" s="6"/>
      <c r="AI36" s="6">
        <f t="shared" si="0"/>
        <v>0</v>
      </c>
      <c r="AJ36" s="6"/>
      <c r="AK36" s="6"/>
      <c r="AL36" s="6"/>
      <c r="AM36" s="6"/>
      <c r="AN36" s="6"/>
      <c r="AO36" s="6"/>
    </row>
    <row r="37" spans="1:41" ht="12.75" customHeight="1">
      <c r="A37" s="12">
        <f>IF('СПИСОК КЛАССА'!J37&gt;0,1,0)</f>
        <v>0</v>
      </c>
      <c r="B37" s="204">
        <v>18</v>
      </c>
      <c r="C37" s="207" t="str">
        <f>IF(NOT(ISBLANK('СПИСОК КЛАССА'!C37)),'СПИСОК КЛАССА'!C37,"")</f>
        <v/>
      </c>
      <c r="D37" s="136" t="str">
        <f>IF(NOT(ISBLANK('СПИСОК КЛАССА'!D37)),IF($A37=1,'СПИСОК КЛАССА'!D37, "УЧЕНИК НЕ ВЫПОЛНЯЛ РАБОТУ"),"")</f>
        <v/>
      </c>
      <c r="E37" s="134"/>
      <c r="F37" s="103"/>
      <c r="G37" s="103"/>
      <c r="H37" s="103"/>
      <c r="I37" s="103"/>
      <c r="J37" s="110"/>
      <c r="K37" s="388"/>
      <c r="L37" s="394"/>
      <c r="M37" s="391"/>
      <c r="N37" s="394"/>
      <c r="O37" s="397"/>
      <c r="P37" s="391"/>
      <c r="Q37" s="394"/>
      <c r="R37" s="282"/>
      <c r="S37" s="282"/>
      <c r="T37" s="282"/>
      <c r="U37" s="282"/>
      <c r="V37" s="282"/>
      <c r="W37" s="228"/>
      <c r="X37" s="228"/>
      <c r="Y37" s="228"/>
      <c r="Z37" s="228"/>
      <c r="AA37" s="228"/>
      <c r="AB37" s="228"/>
      <c r="AC37" s="228"/>
      <c r="AD37" s="6"/>
      <c r="AE37" s="6"/>
      <c r="AF37" s="6"/>
      <c r="AG37" s="6"/>
      <c r="AH37" s="6"/>
      <c r="AI37" s="6">
        <f t="shared" si="0"/>
        <v>0</v>
      </c>
      <c r="AJ37" s="6"/>
      <c r="AK37" s="6"/>
      <c r="AL37" s="6"/>
      <c r="AM37" s="6"/>
      <c r="AN37" s="6"/>
      <c r="AO37" s="6"/>
    </row>
    <row r="38" spans="1:41" ht="12.75" customHeight="1">
      <c r="A38" s="12">
        <f>IF('СПИСОК КЛАССА'!J38&gt;0,1,0)</f>
        <v>0</v>
      </c>
      <c r="B38" s="204">
        <v>19</v>
      </c>
      <c r="C38" s="207" t="str">
        <f>IF(NOT(ISBLANK('СПИСОК КЛАССА'!C38)),'СПИСОК КЛАССА'!C38,"")</f>
        <v/>
      </c>
      <c r="D38" s="136" t="str">
        <f>IF(NOT(ISBLANK('СПИСОК КЛАССА'!D38)),IF($A38=1,'СПИСОК КЛАССА'!D38, "УЧЕНИК НЕ ВЫПОЛНЯЛ РАБОТУ"),"")</f>
        <v/>
      </c>
      <c r="E38" s="134"/>
      <c r="F38" s="103"/>
      <c r="G38" s="103"/>
      <c r="H38" s="103"/>
      <c r="I38" s="103"/>
      <c r="J38" s="110"/>
      <c r="K38" s="388"/>
      <c r="L38" s="394"/>
      <c r="M38" s="391"/>
      <c r="N38" s="394"/>
      <c r="O38" s="397"/>
      <c r="P38" s="391"/>
      <c r="Q38" s="394"/>
      <c r="R38" s="282"/>
      <c r="S38" s="282"/>
      <c r="T38" s="282"/>
      <c r="U38" s="282"/>
      <c r="V38" s="282"/>
      <c r="W38" s="228"/>
      <c r="X38" s="228"/>
      <c r="Y38" s="228"/>
      <c r="Z38" s="228"/>
      <c r="AA38" s="228"/>
      <c r="AB38" s="228"/>
      <c r="AC38" s="228"/>
      <c r="AD38" s="6"/>
      <c r="AE38" s="6"/>
      <c r="AF38" s="6"/>
      <c r="AG38" s="6"/>
      <c r="AH38" s="6"/>
      <c r="AI38" s="6">
        <f t="shared" si="0"/>
        <v>0</v>
      </c>
      <c r="AJ38" s="6"/>
      <c r="AK38" s="6"/>
      <c r="AL38" s="6"/>
      <c r="AM38" s="6"/>
      <c r="AN38" s="6"/>
      <c r="AO38" s="6"/>
    </row>
    <row r="39" spans="1:41" ht="12.75" customHeight="1">
      <c r="A39" s="12">
        <f>IF('СПИСОК КЛАССА'!J39&gt;0,1,0)</f>
        <v>0</v>
      </c>
      <c r="B39" s="204">
        <v>20</v>
      </c>
      <c r="C39" s="207" t="str">
        <f>IF(NOT(ISBLANK('СПИСОК КЛАССА'!C39)),'СПИСОК КЛАССА'!C39,"")</f>
        <v/>
      </c>
      <c r="D39" s="136" t="str">
        <f>IF(NOT(ISBLANK('СПИСОК КЛАССА'!D39)),IF($A39=1,'СПИСОК КЛАССА'!D39, "УЧЕНИК НЕ ВЫПОЛНЯЛ РАБОТУ"),"")</f>
        <v/>
      </c>
      <c r="E39" s="134"/>
      <c r="F39" s="103"/>
      <c r="G39" s="103"/>
      <c r="H39" s="103"/>
      <c r="I39" s="103"/>
      <c r="J39" s="110"/>
      <c r="K39" s="388"/>
      <c r="L39" s="394"/>
      <c r="M39" s="391"/>
      <c r="N39" s="394"/>
      <c r="O39" s="397"/>
      <c r="P39" s="391"/>
      <c r="Q39" s="394"/>
      <c r="R39" s="282"/>
      <c r="S39" s="282"/>
      <c r="T39" s="282"/>
      <c r="U39" s="282"/>
      <c r="V39" s="282"/>
      <c r="W39" s="228"/>
      <c r="X39" s="228"/>
      <c r="Y39" s="228"/>
      <c r="Z39" s="228"/>
      <c r="AA39" s="228"/>
      <c r="AB39" s="228"/>
      <c r="AC39" s="228"/>
      <c r="AD39" s="6"/>
      <c r="AE39" s="6"/>
      <c r="AF39" s="6"/>
      <c r="AG39" s="6"/>
      <c r="AH39" s="6"/>
      <c r="AI39" s="6">
        <f t="shared" si="0"/>
        <v>0</v>
      </c>
      <c r="AJ39" s="6"/>
      <c r="AK39" s="6"/>
      <c r="AL39" s="6"/>
      <c r="AM39" s="6"/>
      <c r="AN39" s="6"/>
      <c r="AO39" s="6"/>
    </row>
    <row r="40" spans="1:41" ht="12.75" customHeight="1">
      <c r="A40" s="12">
        <f>IF('СПИСОК КЛАССА'!J40&gt;0,1,0)</f>
        <v>0</v>
      </c>
      <c r="B40" s="204">
        <v>21</v>
      </c>
      <c r="C40" s="207" t="str">
        <f>IF(NOT(ISBLANK('СПИСОК КЛАССА'!C40)),'СПИСОК КЛАССА'!C40,"")</f>
        <v/>
      </c>
      <c r="D40" s="136" t="str">
        <f>IF(NOT(ISBLANK('СПИСОК КЛАССА'!D40)),IF($A40=1,'СПИСОК КЛАССА'!D40, "УЧЕНИК НЕ ВЫПОЛНЯЛ РАБОТУ"),"")</f>
        <v/>
      </c>
      <c r="E40" s="134"/>
      <c r="F40" s="103"/>
      <c r="G40" s="103"/>
      <c r="H40" s="103"/>
      <c r="I40" s="103"/>
      <c r="J40" s="110"/>
      <c r="K40" s="388"/>
      <c r="L40" s="394"/>
      <c r="M40" s="391"/>
      <c r="N40" s="394"/>
      <c r="O40" s="397"/>
      <c r="P40" s="391"/>
      <c r="Q40" s="394"/>
      <c r="R40" s="282"/>
      <c r="S40" s="282"/>
      <c r="T40" s="282"/>
      <c r="U40" s="282"/>
      <c r="V40" s="282"/>
      <c r="W40" s="228"/>
      <c r="X40" s="228"/>
      <c r="Y40" s="228"/>
      <c r="Z40" s="228"/>
      <c r="AA40" s="228"/>
      <c r="AB40" s="228"/>
      <c r="AC40" s="228"/>
      <c r="AD40" s="6"/>
      <c r="AE40" s="6"/>
      <c r="AF40" s="6"/>
      <c r="AG40" s="6"/>
      <c r="AH40" s="6"/>
      <c r="AI40" s="6">
        <f t="shared" si="0"/>
        <v>0</v>
      </c>
      <c r="AJ40" s="6"/>
      <c r="AK40" s="6"/>
      <c r="AL40" s="6"/>
      <c r="AM40" s="6"/>
      <c r="AN40" s="6"/>
      <c r="AO40" s="6"/>
    </row>
    <row r="41" spans="1:41" ht="12.75" customHeight="1">
      <c r="A41" s="12">
        <f>IF('СПИСОК КЛАССА'!J41&gt;0,1,0)</f>
        <v>0</v>
      </c>
      <c r="B41" s="204">
        <v>22</v>
      </c>
      <c r="C41" s="207" t="str">
        <f>IF(NOT(ISBLANK('СПИСОК КЛАССА'!C41)),'СПИСОК КЛАССА'!C41,"")</f>
        <v/>
      </c>
      <c r="D41" s="136" t="str">
        <f>IF(NOT(ISBLANK('СПИСОК КЛАССА'!D41)),IF($A41=1,'СПИСОК КЛАССА'!D41, "УЧЕНИК НЕ ВЫПОЛНЯЛ РАБОТУ"),"")</f>
        <v/>
      </c>
      <c r="E41" s="354"/>
      <c r="F41" s="353"/>
      <c r="G41" s="353"/>
      <c r="H41" s="353"/>
      <c r="I41" s="353"/>
      <c r="J41" s="356"/>
      <c r="K41" s="388"/>
      <c r="L41" s="394"/>
      <c r="M41" s="391"/>
      <c r="N41" s="394"/>
      <c r="O41" s="397"/>
      <c r="P41" s="391"/>
      <c r="Q41" s="394"/>
      <c r="R41" s="282"/>
      <c r="S41" s="282"/>
      <c r="T41" s="282"/>
      <c r="U41" s="282"/>
      <c r="V41" s="282"/>
      <c r="W41" s="228"/>
      <c r="X41" s="228"/>
      <c r="Y41" s="228"/>
      <c r="Z41" s="228"/>
      <c r="AA41" s="228"/>
      <c r="AB41" s="228"/>
      <c r="AC41" s="228"/>
      <c r="AD41" s="6"/>
      <c r="AE41" s="6"/>
      <c r="AF41" s="6"/>
      <c r="AG41" s="6"/>
      <c r="AH41" s="6"/>
      <c r="AI41" s="6">
        <f t="shared" si="0"/>
        <v>0</v>
      </c>
      <c r="AJ41" s="6"/>
      <c r="AK41" s="6"/>
      <c r="AL41" s="6"/>
      <c r="AM41" s="6"/>
      <c r="AN41" s="6"/>
      <c r="AO41" s="6"/>
    </row>
    <row r="42" spans="1:41" ht="12.75" customHeight="1">
      <c r="A42" s="12">
        <f>IF('СПИСОК КЛАССА'!J42&gt;0,1,0)</f>
        <v>0</v>
      </c>
      <c r="B42" s="204">
        <v>23</v>
      </c>
      <c r="C42" s="207" t="str">
        <f>IF(NOT(ISBLANK('СПИСОК КЛАССА'!C42)),'СПИСОК КЛАССА'!C42,"")</f>
        <v/>
      </c>
      <c r="D42" s="136" t="str">
        <f>IF(NOT(ISBLANK('СПИСОК КЛАССА'!D42)),IF($A42=1,'СПИСОК КЛАССА'!D42, "УЧЕНИК НЕ ВЫПОЛНЯЛ РАБОТУ"),"")</f>
        <v/>
      </c>
      <c r="E42" s="134"/>
      <c r="F42" s="103"/>
      <c r="G42" s="103"/>
      <c r="H42" s="103"/>
      <c r="I42" s="103"/>
      <c r="J42" s="110"/>
      <c r="K42" s="388"/>
      <c r="L42" s="394"/>
      <c r="M42" s="391"/>
      <c r="N42" s="394"/>
      <c r="O42" s="397"/>
      <c r="P42" s="391"/>
      <c r="Q42" s="394"/>
      <c r="R42" s="282"/>
      <c r="S42" s="282"/>
      <c r="T42" s="282"/>
      <c r="U42" s="282"/>
      <c r="V42" s="282"/>
      <c r="W42" s="228"/>
      <c r="X42" s="228"/>
      <c r="Y42" s="228"/>
      <c r="Z42" s="228"/>
      <c r="AA42" s="228"/>
      <c r="AB42" s="228"/>
      <c r="AC42" s="228"/>
      <c r="AD42" s="6"/>
      <c r="AE42" s="6"/>
      <c r="AF42" s="6"/>
      <c r="AG42" s="6"/>
      <c r="AH42" s="6"/>
      <c r="AI42" s="6">
        <f t="shared" si="0"/>
        <v>0</v>
      </c>
      <c r="AJ42" s="6"/>
      <c r="AK42" s="6"/>
      <c r="AL42" s="6"/>
      <c r="AM42" s="6"/>
      <c r="AN42" s="6"/>
      <c r="AO42" s="6"/>
    </row>
    <row r="43" spans="1:41" ht="12.75" customHeight="1">
      <c r="A43" s="12">
        <f>IF('СПИСОК КЛАССА'!J43&gt;0,1,0)</f>
        <v>0</v>
      </c>
      <c r="B43" s="204">
        <v>24</v>
      </c>
      <c r="C43" s="207" t="str">
        <f>IF(NOT(ISBLANK('СПИСОК КЛАССА'!C43)),'СПИСОК КЛАССА'!C43,"")</f>
        <v/>
      </c>
      <c r="D43" s="136" t="str">
        <f>IF(NOT(ISBLANK('СПИСОК КЛАССА'!D43)),IF($A43=1,'СПИСОК КЛАССА'!D43, "УЧЕНИК НЕ ВЫПОЛНЯЛ РАБОТУ"),"")</f>
        <v/>
      </c>
      <c r="E43" s="355"/>
      <c r="F43" s="345"/>
      <c r="G43" s="345"/>
      <c r="H43" s="345"/>
      <c r="I43" s="345"/>
      <c r="J43" s="357"/>
      <c r="K43" s="388"/>
      <c r="L43" s="394"/>
      <c r="M43" s="391"/>
      <c r="N43" s="394"/>
      <c r="O43" s="397"/>
      <c r="P43" s="391"/>
      <c r="Q43" s="394"/>
      <c r="R43" s="282"/>
      <c r="S43" s="282"/>
      <c r="T43" s="282"/>
      <c r="U43" s="282"/>
      <c r="V43" s="282"/>
      <c r="W43" s="228"/>
      <c r="X43" s="228"/>
      <c r="Y43" s="228"/>
      <c r="Z43" s="228"/>
      <c r="AA43" s="228"/>
      <c r="AB43" s="228"/>
      <c r="AC43" s="228"/>
      <c r="AD43" s="6"/>
      <c r="AE43" s="6"/>
      <c r="AF43" s="6"/>
      <c r="AG43" s="6"/>
      <c r="AH43" s="6"/>
      <c r="AI43" s="6">
        <f t="shared" si="0"/>
        <v>0</v>
      </c>
      <c r="AJ43" s="6"/>
      <c r="AK43" s="6"/>
      <c r="AL43" s="6"/>
      <c r="AM43" s="6"/>
      <c r="AN43" s="6"/>
      <c r="AO43" s="6"/>
    </row>
    <row r="44" spans="1:41" ht="12.75" customHeight="1">
      <c r="A44" s="12">
        <f>IF('СПИСОК КЛАССА'!J44&gt;0,1,0)</f>
        <v>0</v>
      </c>
      <c r="B44" s="204">
        <v>25</v>
      </c>
      <c r="C44" s="207" t="str">
        <f>IF(NOT(ISBLANK('СПИСОК КЛАССА'!C44)),'СПИСОК КЛАССА'!C44,"")</f>
        <v/>
      </c>
      <c r="D44" s="136" t="str">
        <f>IF(NOT(ISBLANK('СПИСОК КЛАССА'!D44)),IF($A44=1,'СПИСОК КЛАССА'!D44, "УЧЕНИК НЕ ВЫПОЛНЯЛ РАБОТУ"),"")</f>
        <v/>
      </c>
      <c r="E44" s="355"/>
      <c r="F44" s="345"/>
      <c r="G44" s="345"/>
      <c r="H44" s="345"/>
      <c r="I44" s="345"/>
      <c r="J44" s="357"/>
      <c r="K44" s="388"/>
      <c r="L44" s="394"/>
      <c r="M44" s="391"/>
      <c r="N44" s="394"/>
      <c r="O44" s="397"/>
      <c r="P44" s="391"/>
      <c r="Q44" s="394"/>
      <c r="R44" s="282"/>
      <c r="S44" s="282"/>
      <c r="T44" s="282"/>
      <c r="U44" s="282"/>
      <c r="V44" s="282"/>
      <c r="W44" s="228"/>
      <c r="X44" s="228"/>
      <c r="Y44" s="228"/>
      <c r="Z44" s="228"/>
      <c r="AA44" s="228"/>
      <c r="AB44" s="228"/>
      <c r="AC44" s="228"/>
      <c r="AD44" s="6"/>
      <c r="AE44" s="6"/>
      <c r="AF44" s="6"/>
      <c r="AG44" s="6"/>
      <c r="AH44" s="6"/>
      <c r="AI44" s="6">
        <f t="shared" si="0"/>
        <v>0</v>
      </c>
      <c r="AJ44" s="6"/>
      <c r="AK44" s="6"/>
      <c r="AL44" s="6"/>
      <c r="AM44" s="6"/>
      <c r="AN44" s="6"/>
      <c r="AO44" s="6"/>
    </row>
    <row r="45" spans="1:41" ht="12.75" customHeight="1">
      <c r="A45" s="12">
        <f>IF('СПИСОК КЛАССА'!J45&gt;0,1,0)</f>
        <v>0</v>
      </c>
      <c r="B45" s="204">
        <v>26</v>
      </c>
      <c r="C45" s="207" t="str">
        <f>IF(NOT(ISBLANK('СПИСОК КЛАССА'!C45)),'СПИСОК КЛАССА'!C45,"")</f>
        <v/>
      </c>
      <c r="D45" s="136" t="str">
        <f>IF(NOT(ISBLANK('СПИСОК КЛАССА'!D45)),IF($A45=1,'СПИСОК КЛАССА'!D45, "УЧЕНИК НЕ ВЫПОЛНЯЛ РАБОТУ"),"")</f>
        <v/>
      </c>
      <c r="E45" s="134"/>
      <c r="F45" s="103"/>
      <c r="G45" s="103"/>
      <c r="H45" s="103"/>
      <c r="I45" s="103"/>
      <c r="J45" s="110"/>
      <c r="K45" s="388"/>
      <c r="L45" s="394"/>
      <c r="M45" s="391"/>
      <c r="N45" s="394"/>
      <c r="O45" s="397"/>
      <c r="P45" s="391"/>
      <c r="Q45" s="394"/>
      <c r="R45" s="282"/>
      <c r="S45" s="282"/>
      <c r="T45" s="282"/>
      <c r="U45" s="282"/>
      <c r="V45" s="282"/>
      <c r="W45" s="228"/>
      <c r="X45" s="228"/>
      <c r="Y45" s="228"/>
      <c r="Z45" s="228"/>
      <c r="AA45" s="228"/>
      <c r="AB45" s="228"/>
      <c r="AC45" s="228"/>
      <c r="AD45" s="6"/>
      <c r="AE45" s="6"/>
      <c r="AF45" s="6"/>
      <c r="AG45" s="6"/>
      <c r="AH45" s="6"/>
      <c r="AI45" s="6">
        <f t="shared" si="0"/>
        <v>0</v>
      </c>
      <c r="AJ45" s="6"/>
      <c r="AK45" s="6"/>
      <c r="AL45" s="6"/>
      <c r="AM45" s="6"/>
      <c r="AN45" s="6"/>
      <c r="AO45" s="6"/>
    </row>
    <row r="46" spans="1:41" ht="12.75" customHeight="1">
      <c r="A46" s="12">
        <f>IF('СПИСОК КЛАССА'!J46&gt;0,1,0)</f>
        <v>0</v>
      </c>
      <c r="B46" s="204">
        <v>27</v>
      </c>
      <c r="C46" s="207" t="str">
        <f>IF(NOT(ISBLANK('СПИСОК КЛАССА'!C46)),'СПИСОК КЛАССА'!C46,"")</f>
        <v/>
      </c>
      <c r="D46" s="136" t="str">
        <f>IF(NOT(ISBLANK('СПИСОК КЛАССА'!D46)),IF($A46=1,'СПИСОК КЛАССА'!D46, "УЧЕНИК НЕ ВЫПОЛНЯЛ РАБОТУ"),"")</f>
        <v/>
      </c>
      <c r="E46" s="134"/>
      <c r="F46" s="103"/>
      <c r="G46" s="103"/>
      <c r="H46" s="103"/>
      <c r="I46" s="103"/>
      <c r="J46" s="110"/>
      <c r="K46" s="388"/>
      <c r="L46" s="394"/>
      <c r="M46" s="391"/>
      <c r="N46" s="394"/>
      <c r="O46" s="397"/>
      <c r="P46" s="391"/>
      <c r="Q46" s="394"/>
      <c r="R46" s="282"/>
      <c r="S46" s="282"/>
      <c r="T46" s="282"/>
      <c r="U46" s="282"/>
      <c r="V46" s="282"/>
      <c r="W46" s="228"/>
      <c r="X46" s="228"/>
      <c r="Y46" s="228"/>
      <c r="Z46" s="228"/>
      <c r="AA46" s="228"/>
      <c r="AB46" s="228"/>
      <c r="AC46" s="228"/>
      <c r="AD46" s="6"/>
      <c r="AE46" s="6"/>
      <c r="AF46" s="6"/>
      <c r="AG46" s="6"/>
      <c r="AH46" s="6"/>
      <c r="AI46" s="6">
        <f t="shared" si="0"/>
        <v>0</v>
      </c>
      <c r="AJ46" s="6"/>
      <c r="AK46" s="6"/>
      <c r="AL46" s="6"/>
      <c r="AM46" s="6"/>
      <c r="AN46" s="6"/>
      <c r="AO46" s="6"/>
    </row>
    <row r="47" spans="1:41" ht="12.75" customHeight="1">
      <c r="A47" s="12">
        <f>IF('СПИСОК КЛАССА'!J47&gt;0,1,0)</f>
        <v>0</v>
      </c>
      <c r="B47" s="204">
        <v>28</v>
      </c>
      <c r="C47" s="207" t="str">
        <f>IF(NOT(ISBLANK('СПИСОК КЛАССА'!C47)),'СПИСОК КЛАССА'!C47,"")</f>
        <v/>
      </c>
      <c r="D47" s="136" t="str">
        <f>IF(NOT(ISBLANK('СПИСОК КЛАССА'!D47)),IF($A47=1,'СПИСОК КЛАССА'!D47, "УЧЕНИК НЕ ВЫПОЛНЯЛ РАБОТУ"),"")</f>
        <v/>
      </c>
      <c r="E47" s="134"/>
      <c r="F47" s="103"/>
      <c r="G47" s="103"/>
      <c r="H47" s="103"/>
      <c r="I47" s="103"/>
      <c r="J47" s="110"/>
      <c r="K47" s="388"/>
      <c r="L47" s="394"/>
      <c r="M47" s="391"/>
      <c r="N47" s="394"/>
      <c r="O47" s="397"/>
      <c r="P47" s="391"/>
      <c r="Q47" s="394"/>
      <c r="R47" s="282"/>
      <c r="S47" s="282"/>
      <c r="T47" s="282"/>
      <c r="U47" s="282"/>
      <c r="V47" s="282"/>
      <c r="W47" s="228"/>
      <c r="X47" s="228"/>
      <c r="Y47" s="228"/>
      <c r="Z47" s="228"/>
      <c r="AA47" s="228"/>
      <c r="AB47" s="228"/>
      <c r="AC47" s="228"/>
      <c r="AD47" s="6"/>
      <c r="AE47" s="6"/>
      <c r="AF47" s="6"/>
      <c r="AG47" s="6"/>
      <c r="AH47" s="6"/>
      <c r="AI47" s="6">
        <f t="shared" si="0"/>
        <v>0</v>
      </c>
      <c r="AJ47" s="6"/>
      <c r="AK47" s="6"/>
      <c r="AL47" s="6"/>
      <c r="AM47" s="6"/>
      <c r="AN47" s="6"/>
      <c r="AO47" s="6"/>
    </row>
    <row r="48" spans="1:41" ht="12.75" customHeight="1">
      <c r="A48" s="12">
        <f>IF('СПИСОК КЛАССА'!J48&gt;0,1,0)</f>
        <v>0</v>
      </c>
      <c r="B48" s="204">
        <v>29</v>
      </c>
      <c r="C48" s="207" t="str">
        <f>IF(NOT(ISBLANK('СПИСОК КЛАССА'!C48)),'СПИСОК КЛАССА'!C48,"")</f>
        <v/>
      </c>
      <c r="D48" s="136" t="str">
        <f>IF(NOT(ISBLANK('СПИСОК КЛАССА'!D48)),IF($A48=1,'СПИСОК КЛАССА'!D48, "УЧЕНИК НЕ ВЫПОЛНЯЛ РАБОТУ"),"")</f>
        <v/>
      </c>
      <c r="E48" s="134"/>
      <c r="F48" s="103"/>
      <c r="G48" s="103"/>
      <c r="H48" s="103"/>
      <c r="I48" s="103"/>
      <c r="J48" s="110"/>
      <c r="K48" s="388"/>
      <c r="L48" s="394"/>
      <c r="M48" s="391"/>
      <c r="N48" s="394"/>
      <c r="O48" s="397"/>
      <c r="P48" s="391"/>
      <c r="Q48" s="394"/>
      <c r="R48" s="282"/>
      <c r="S48" s="282"/>
      <c r="T48" s="282"/>
      <c r="U48" s="282"/>
      <c r="V48" s="282"/>
      <c r="W48" s="228"/>
      <c r="X48" s="228"/>
      <c r="Y48" s="228"/>
      <c r="Z48" s="228"/>
      <c r="AA48" s="228"/>
      <c r="AB48" s="228"/>
      <c r="AC48" s="228"/>
      <c r="AD48" s="6"/>
      <c r="AE48" s="6"/>
      <c r="AF48" s="6"/>
      <c r="AG48" s="6"/>
      <c r="AH48" s="6"/>
      <c r="AI48" s="6">
        <f t="shared" si="0"/>
        <v>0</v>
      </c>
      <c r="AJ48" s="6"/>
      <c r="AK48" s="6"/>
      <c r="AL48" s="6"/>
      <c r="AM48" s="6"/>
      <c r="AN48" s="6"/>
      <c r="AO48" s="6"/>
    </row>
    <row r="49" spans="1:61" ht="12.75" customHeight="1">
      <c r="A49" s="12">
        <f>IF('СПИСОК КЛАССА'!J49&gt;0,1,0)</f>
        <v>0</v>
      </c>
      <c r="B49" s="204">
        <v>30</v>
      </c>
      <c r="C49" s="207" t="str">
        <f>IF(NOT(ISBLANK('СПИСОК КЛАССА'!C49)),'СПИСОК КЛАССА'!C49,"")</f>
        <v/>
      </c>
      <c r="D49" s="136" t="str">
        <f>IF(NOT(ISBLANK('СПИСОК КЛАССА'!D49)),IF($A49=1,'СПИСОК КЛАССА'!D49, "УЧЕНИК НЕ ВЫПОЛНЯЛ РАБОТУ"),"")</f>
        <v/>
      </c>
      <c r="E49" s="134"/>
      <c r="F49" s="103"/>
      <c r="G49" s="103"/>
      <c r="H49" s="103"/>
      <c r="I49" s="103"/>
      <c r="J49" s="110"/>
      <c r="K49" s="388"/>
      <c r="L49" s="394"/>
      <c r="M49" s="391"/>
      <c r="N49" s="394"/>
      <c r="O49" s="397"/>
      <c r="P49" s="391"/>
      <c r="Q49" s="394"/>
      <c r="R49" s="282"/>
      <c r="S49" s="282"/>
      <c r="T49" s="282"/>
      <c r="U49" s="282"/>
      <c r="V49" s="282"/>
      <c r="W49" s="228"/>
      <c r="X49" s="228"/>
      <c r="Y49" s="228"/>
      <c r="Z49" s="228"/>
      <c r="AA49" s="228"/>
      <c r="AB49" s="228"/>
      <c r="AC49" s="228"/>
      <c r="AD49" s="6"/>
      <c r="AE49" s="6"/>
      <c r="AF49" s="6"/>
      <c r="AG49" s="6"/>
      <c r="AH49" s="6"/>
      <c r="AI49" s="6">
        <f t="shared" si="0"/>
        <v>0</v>
      </c>
      <c r="AJ49" s="6"/>
      <c r="AK49" s="6"/>
      <c r="AL49" s="6"/>
      <c r="AM49" s="6"/>
      <c r="AN49" s="6"/>
      <c r="AO49" s="6"/>
    </row>
    <row r="50" spans="1:61" ht="12.75" customHeight="1">
      <c r="A50" s="12">
        <f>IF('СПИСОК КЛАССА'!J50&gt;0,1,0)</f>
        <v>0</v>
      </c>
      <c r="B50" s="204">
        <v>31</v>
      </c>
      <c r="C50" s="207" t="str">
        <f>IF(NOT(ISBLANK('СПИСОК КЛАССА'!C50)),'СПИСОК КЛАССА'!C50,"")</f>
        <v/>
      </c>
      <c r="D50" s="136" t="str">
        <f>IF(NOT(ISBLANK('СПИСОК КЛАССА'!D50)),IF($A50=1,'СПИСОК КЛАССА'!D50, "УЧЕНИК НЕ ВЫПОЛНЯЛ РАБОТУ"),"")</f>
        <v/>
      </c>
      <c r="E50" s="134"/>
      <c r="F50" s="103"/>
      <c r="G50" s="103"/>
      <c r="H50" s="103"/>
      <c r="I50" s="103"/>
      <c r="J50" s="110"/>
      <c r="K50" s="388"/>
      <c r="L50" s="394"/>
      <c r="M50" s="391"/>
      <c r="N50" s="394"/>
      <c r="O50" s="397"/>
      <c r="P50" s="391"/>
      <c r="Q50" s="394"/>
      <c r="R50" s="282"/>
      <c r="S50" s="282"/>
      <c r="T50" s="282"/>
      <c r="U50" s="282"/>
      <c r="V50" s="282"/>
      <c r="W50" s="228"/>
      <c r="X50" s="228"/>
      <c r="Y50" s="228"/>
      <c r="Z50" s="228"/>
      <c r="AA50" s="228"/>
      <c r="AB50" s="228"/>
      <c r="AC50" s="228"/>
      <c r="AD50" s="6"/>
      <c r="AE50" s="6"/>
      <c r="AF50" s="6"/>
      <c r="AG50" s="6"/>
      <c r="AH50" s="6"/>
      <c r="AI50" s="6">
        <f t="shared" si="0"/>
        <v>0</v>
      </c>
      <c r="AJ50" s="6"/>
      <c r="AK50" s="6"/>
      <c r="AL50" s="6"/>
      <c r="AM50" s="6"/>
      <c r="AN50" s="6"/>
      <c r="AO50" s="6"/>
    </row>
    <row r="51" spans="1:61" ht="12.75" customHeight="1">
      <c r="A51" s="12">
        <f>IF('СПИСОК КЛАССА'!J51&gt;0,1,0)</f>
        <v>0</v>
      </c>
      <c r="B51" s="204">
        <v>32</v>
      </c>
      <c r="C51" s="207" t="str">
        <f>IF(NOT(ISBLANK('СПИСОК КЛАССА'!C51)),'СПИСОК КЛАССА'!C51,"")</f>
        <v/>
      </c>
      <c r="D51" s="136" t="str">
        <f>IF(NOT(ISBLANK('СПИСОК КЛАССА'!D51)),IF($A51=1,'СПИСОК КЛАССА'!D51, "УЧЕНИК НЕ ВЫПОЛНЯЛ РАБОТУ"),"")</f>
        <v/>
      </c>
      <c r="E51" s="134"/>
      <c r="F51" s="103"/>
      <c r="G51" s="103"/>
      <c r="H51" s="103"/>
      <c r="I51" s="103"/>
      <c r="J51" s="110"/>
      <c r="K51" s="388"/>
      <c r="L51" s="394"/>
      <c r="M51" s="391"/>
      <c r="N51" s="394"/>
      <c r="O51" s="397"/>
      <c r="P51" s="391"/>
      <c r="Q51" s="394"/>
      <c r="R51" s="282"/>
      <c r="S51" s="282"/>
      <c r="T51" s="282"/>
      <c r="U51" s="282"/>
      <c r="V51" s="282"/>
      <c r="W51" s="228"/>
      <c r="X51" s="228"/>
      <c r="Y51" s="228"/>
      <c r="Z51" s="228"/>
      <c r="AA51" s="228"/>
      <c r="AB51" s="228"/>
      <c r="AC51" s="228"/>
      <c r="AD51" s="6"/>
      <c r="AE51" s="6"/>
      <c r="AF51" s="6"/>
      <c r="AG51" s="6"/>
      <c r="AH51" s="6"/>
      <c r="AI51" s="6">
        <f t="shared" si="0"/>
        <v>0</v>
      </c>
      <c r="AJ51" s="6"/>
      <c r="AK51" s="6"/>
      <c r="AL51" s="6"/>
      <c r="AM51" s="6"/>
      <c r="AN51" s="6"/>
      <c r="AO51" s="6"/>
    </row>
    <row r="52" spans="1:61" ht="12.75" customHeight="1">
      <c r="A52" s="12">
        <f>IF('СПИСОК КЛАССА'!J52&gt;0,1,0)</f>
        <v>0</v>
      </c>
      <c r="B52" s="204">
        <v>33</v>
      </c>
      <c r="C52" s="207" t="str">
        <f>IF(NOT(ISBLANK('СПИСОК КЛАССА'!C52)),'СПИСОК КЛАССА'!C52,"")</f>
        <v/>
      </c>
      <c r="D52" s="136" t="str">
        <f>IF(NOT(ISBLANK('СПИСОК КЛАССА'!D52)),IF($A52=1,'СПИСОК КЛАССА'!D52, "УЧЕНИК НЕ ВЫПОЛНЯЛ РАБОТУ"),"")</f>
        <v/>
      </c>
      <c r="E52" s="134"/>
      <c r="F52" s="103"/>
      <c r="G52" s="103"/>
      <c r="H52" s="103"/>
      <c r="I52" s="103"/>
      <c r="J52" s="110"/>
      <c r="K52" s="388"/>
      <c r="L52" s="394"/>
      <c r="M52" s="391"/>
      <c r="N52" s="394"/>
      <c r="O52" s="397"/>
      <c r="P52" s="391"/>
      <c r="Q52" s="394"/>
      <c r="R52" s="282"/>
      <c r="S52" s="282"/>
      <c r="T52" s="282"/>
      <c r="U52" s="282"/>
      <c r="V52" s="282"/>
      <c r="W52" s="228"/>
      <c r="X52" s="228"/>
      <c r="Y52" s="228"/>
      <c r="Z52" s="228"/>
      <c r="AA52" s="228"/>
      <c r="AB52" s="228"/>
      <c r="AC52" s="228"/>
      <c r="AD52" s="6"/>
      <c r="AE52" s="6"/>
      <c r="AF52" s="6"/>
      <c r="AG52" s="6"/>
      <c r="AH52" s="6"/>
      <c r="AI52" s="6">
        <f t="shared" si="0"/>
        <v>0</v>
      </c>
      <c r="AJ52" s="6"/>
      <c r="AK52" s="6"/>
      <c r="AL52" s="6"/>
      <c r="AM52" s="6"/>
      <c r="AN52" s="6"/>
      <c r="AO52" s="6"/>
    </row>
    <row r="53" spans="1:61" ht="12.75" customHeight="1">
      <c r="A53" s="12">
        <f>IF('СПИСОК КЛАССА'!J53&gt;0,1,0)</f>
        <v>0</v>
      </c>
      <c r="B53" s="204">
        <v>34</v>
      </c>
      <c r="C53" s="207" t="str">
        <f>IF(NOT(ISBLANK('СПИСОК КЛАССА'!C53)),'СПИСОК КЛАССА'!C53,"")</f>
        <v/>
      </c>
      <c r="D53" s="136" t="str">
        <f>IF(NOT(ISBLANK('СПИСОК КЛАССА'!D53)),IF($A53=1,'СПИСОК КЛАССА'!D53, "УЧЕНИК НЕ ВЫПОЛНЯЛ РАБОТУ"),"")</f>
        <v/>
      </c>
      <c r="E53" s="134"/>
      <c r="F53" s="103"/>
      <c r="G53" s="103"/>
      <c r="H53" s="103"/>
      <c r="I53" s="103"/>
      <c r="J53" s="110"/>
      <c r="K53" s="388"/>
      <c r="L53" s="394"/>
      <c r="M53" s="391"/>
      <c r="N53" s="394"/>
      <c r="O53" s="397"/>
      <c r="P53" s="391"/>
      <c r="Q53" s="394"/>
      <c r="R53" s="282"/>
      <c r="S53" s="282"/>
      <c r="T53" s="282"/>
      <c r="U53" s="282"/>
      <c r="V53" s="282"/>
      <c r="W53" s="228"/>
      <c r="X53" s="228"/>
      <c r="Y53" s="228"/>
      <c r="Z53" s="228"/>
      <c r="AA53" s="228"/>
      <c r="AB53" s="228"/>
      <c r="AC53" s="228"/>
      <c r="AD53" s="6"/>
      <c r="AE53" s="6"/>
      <c r="AF53" s="6"/>
      <c r="AG53" s="6"/>
      <c r="AH53" s="6"/>
      <c r="AI53" s="6">
        <f t="shared" si="0"/>
        <v>0</v>
      </c>
      <c r="AJ53" s="6"/>
      <c r="AK53" s="6"/>
      <c r="AL53" s="6"/>
      <c r="AM53" s="6"/>
      <c r="AN53" s="6"/>
      <c r="AO53" s="6"/>
    </row>
    <row r="54" spans="1:61" ht="12.75" customHeight="1">
      <c r="A54" s="12">
        <f>IF('СПИСОК КЛАССА'!J54&gt;0,1,0)</f>
        <v>0</v>
      </c>
      <c r="B54" s="204">
        <v>35</v>
      </c>
      <c r="C54" s="207" t="str">
        <f>IF(NOT(ISBLANK('СПИСОК КЛАССА'!C54)),'СПИСОК КЛАССА'!C54,"")</f>
        <v/>
      </c>
      <c r="D54" s="136" t="str">
        <f>IF(NOT(ISBLANK('СПИСОК КЛАССА'!D54)),IF($A54=1,'СПИСОК КЛАССА'!D54, "УЧЕНИК НЕ ВЫПОЛНЯЛ РАБОТУ"),"")</f>
        <v/>
      </c>
      <c r="E54" s="134"/>
      <c r="F54" s="103"/>
      <c r="G54" s="103"/>
      <c r="H54" s="103"/>
      <c r="I54" s="103"/>
      <c r="J54" s="110"/>
      <c r="K54" s="388"/>
      <c r="L54" s="394"/>
      <c r="M54" s="391"/>
      <c r="N54" s="394"/>
      <c r="O54" s="397"/>
      <c r="P54" s="391"/>
      <c r="Q54" s="394"/>
      <c r="R54" s="282"/>
      <c r="S54" s="282"/>
      <c r="T54" s="282"/>
      <c r="U54" s="282"/>
      <c r="V54" s="282"/>
      <c r="W54" s="228"/>
      <c r="X54" s="228"/>
      <c r="Y54" s="228"/>
      <c r="Z54" s="228"/>
      <c r="AA54" s="228"/>
      <c r="AB54" s="228"/>
      <c r="AC54" s="228"/>
      <c r="AD54" s="6"/>
      <c r="AE54" s="6"/>
      <c r="AF54" s="6"/>
      <c r="AG54" s="6"/>
      <c r="AH54" s="6"/>
      <c r="AI54" s="6">
        <f t="shared" si="0"/>
        <v>0</v>
      </c>
      <c r="AJ54" s="6"/>
      <c r="AK54" s="6"/>
      <c r="AL54" s="6"/>
      <c r="AM54" s="6"/>
      <c r="AN54" s="6"/>
      <c r="AO54" s="6"/>
    </row>
    <row r="55" spans="1:61" ht="12.75" customHeight="1">
      <c r="A55" s="12">
        <f>IF('СПИСОК КЛАССА'!J55&gt;0,1,0)</f>
        <v>0</v>
      </c>
      <c r="B55" s="204">
        <v>36</v>
      </c>
      <c r="C55" s="207" t="str">
        <f>IF(NOT(ISBLANK('СПИСОК КЛАССА'!C55)),'СПИСОК КЛАССА'!C55,"")</f>
        <v/>
      </c>
      <c r="D55" s="136" t="str">
        <f>IF(NOT(ISBLANK('СПИСОК КЛАССА'!D55)),IF($A55=1,'СПИСОК КЛАССА'!D55, "УЧЕНИК НЕ ВЫПОЛНЯЛ РАБОТУ"),"")</f>
        <v/>
      </c>
      <c r="E55" s="134"/>
      <c r="F55" s="103"/>
      <c r="G55" s="103"/>
      <c r="H55" s="103"/>
      <c r="I55" s="103"/>
      <c r="J55" s="110"/>
      <c r="K55" s="388"/>
      <c r="L55" s="394"/>
      <c r="M55" s="391"/>
      <c r="N55" s="394"/>
      <c r="O55" s="397"/>
      <c r="P55" s="391"/>
      <c r="Q55" s="394"/>
      <c r="R55" s="282"/>
      <c r="S55" s="282"/>
      <c r="T55" s="282"/>
      <c r="U55" s="282"/>
      <c r="V55" s="282"/>
      <c r="W55" s="228"/>
      <c r="X55" s="228"/>
      <c r="Y55" s="228"/>
      <c r="Z55" s="228"/>
      <c r="AA55" s="228"/>
      <c r="AB55" s="228"/>
      <c r="AC55" s="228"/>
      <c r="AD55" s="6"/>
      <c r="AE55" s="6"/>
      <c r="AF55" s="6"/>
      <c r="AG55" s="6"/>
      <c r="AH55" s="6"/>
      <c r="AI55" s="6">
        <f t="shared" si="0"/>
        <v>0</v>
      </c>
      <c r="AJ55" s="6"/>
      <c r="AK55" s="6"/>
      <c r="AL55" s="6"/>
      <c r="AM55" s="6"/>
      <c r="AN55" s="6"/>
      <c r="AO55" s="6"/>
    </row>
    <row r="56" spans="1:61" ht="12.75" customHeight="1">
      <c r="A56" s="12">
        <f>IF('СПИСОК КЛАССА'!J56&gt;0,1,0)</f>
        <v>0</v>
      </c>
      <c r="B56" s="204">
        <v>37</v>
      </c>
      <c r="C56" s="207" t="str">
        <f>IF(NOT(ISBLANK('СПИСОК КЛАССА'!C56)),'СПИСОК КЛАССА'!C56,"")</f>
        <v/>
      </c>
      <c r="D56" s="136" t="str">
        <f>IF(NOT(ISBLANK('СПИСОК КЛАССА'!D56)),IF($A56=1,'СПИСОК КЛАССА'!D56, "УЧЕНИК НЕ ВЫПОЛНЯЛ РАБОТУ"),"")</f>
        <v/>
      </c>
      <c r="E56" s="134"/>
      <c r="F56" s="103"/>
      <c r="G56" s="103"/>
      <c r="H56" s="103"/>
      <c r="I56" s="103"/>
      <c r="J56" s="110"/>
      <c r="K56" s="388"/>
      <c r="L56" s="394"/>
      <c r="M56" s="391"/>
      <c r="N56" s="394"/>
      <c r="O56" s="397"/>
      <c r="P56" s="391"/>
      <c r="Q56" s="394"/>
      <c r="R56" s="282"/>
      <c r="S56" s="282"/>
      <c r="T56" s="282"/>
      <c r="U56" s="282"/>
      <c r="V56" s="282"/>
      <c r="W56" s="228"/>
      <c r="X56" s="228"/>
      <c r="Y56" s="228"/>
      <c r="Z56" s="228"/>
      <c r="AA56" s="228"/>
      <c r="AB56" s="228"/>
      <c r="AC56" s="228"/>
      <c r="AD56" s="6"/>
      <c r="AE56" s="6"/>
      <c r="AF56" s="6"/>
      <c r="AG56" s="6"/>
      <c r="AH56" s="6"/>
      <c r="AI56" s="6">
        <f t="shared" si="0"/>
        <v>0</v>
      </c>
      <c r="AJ56" s="6"/>
      <c r="AK56" s="6"/>
      <c r="AL56" s="6"/>
      <c r="AM56" s="6"/>
      <c r="AN56" s="6"/>
      <c r="AO56" s="6"/>
    </row>
    <row r="57" spans="1:61" ht="12.75" customHeight="1">
      <c r="A57" s="12">
        <f>IF('СПИСОК КЛАССА'!J57&gt;0,1,0)</f>
        <v>0</v>
      </c>
      <c r="B57" s="204">
        <v>38</v>
      </c>
      <c r="C57" s="207" t="str">
        <f>IF(NOT(ISBLANK('СПИСОК КЛАССА'!C57)),'СПИСОК КЛАССА'!C57,"")</f>
        <v/>
      </c>
      <c r="D57" s="136" t="str">
        <f>IF(NOT(ISBLANK('СПИСОК КЛАССА'!D57)),IF($A57=1,'СПИСОК КЛАССА'!D57, "УЧЕНИК НЕ ВЫПОЛНЯЛ РАБОТУ"),"")</f>
        <v/>
      </c>
      <c r="E57" s="134"/>
      <c r="F57" s="103"/>
      <c r="G57" s="103"/>
      <c r="H57" s="103"/>
      <c r="I57" s="103"/>
      <c r="J57" s="110"/>
      <c r="K57" s="388"/>
      <c r="L57" s="394"/>
      <c r="M57" s="391"/>
      <c r="N57" s="394"/>
      <c r="O57" s="397"/>
      <c r="P57" s="391"/>
      <c r="Q57" s="394"/>
      <c r="R57" s="282"/>
      <c r="S57" s="282"/>
      <c r="T57" s="282"/>
      <c r="U57" s="282"/>
      <c r="V57" s="282"/>
      <c r="W57" s="228"/>
      <c r="X57" s="228"/>
      <c r="Y57" s="228"/>
      <c r="Z57" s="228"/>
      <c r="AA57" s="228"/>
      <c r="AB57" s="228"/>
      <c r="AC57" s="228"/>
      <c r="AD57" s="6"/>
      <c r="AE57" s="6"/>
      <c r="AF57" s="6"/>
      <c r="AG57" s="6"/>
      <c r="AH57" s="6"/>
      <c r="AI57" s="6">
        <f t="shared" si="0"/>
        <v>0</v>
      </c>
      <c r="AJ57" s="6"/>
      <c r="AK57" s="6"/>
      <c r="AL57" s="6"/>
      <c r="AM57" s="6"/>
      <c r="AN57" s="6"/>
      <c r="AO57" s="6"/>
    </row>
    <row r="58" spans="1:61" ht="12.75" customHeight="1">
      <c r="A58" s="12">
        <f>IF('СПИСОК КЛАССА'!J58&gt;0,1,0)</f>
        <v>0</v>
      </c>
      <c r="B58" s="204">
        <v>39</v>
      </c>
      <c r="C58" s="207" t="str">
        <f>IF(NOT(ISBLANK('СПИСОК КЛАССА'!C58)),'СПИСОК КЛАССА'!C58,"")</f>
        <v/>
      </c>
      <c r="D58" s="136" t="str">
        <f>IF(NOT(ISBLANK('СПИСОК КЛАССА'!D58)),IF($A58=1,'СПИСОК КЛАССА'!D58, "УЧЕНИК НЕ ВЫПОЛНЯЛ РАБОТУ"),"")</f>
        <v/>
      </c>
      <c r="E58" s="134"/>
      <c r="F58" s="103"/>
      <c r="G58" s="103"/>
      <c r="H58" s="103"/>
      <c r="I58" s="103"/>
      <c r="J58" s="110"/>
      <c r="K58" s="388"/>
      <c r="L58" s="394"/>
      <c r="M58" s="391"/>
      <c r="N58" s="394"/>
      <c r="O58" s="397"/>
      <c r="P58" s="391"/>
      <c r="Q58" s="394"/>
      <c r="R58" s="282"/>
      <c r="S58" s="282"/>
      <c r="T58" s="282"/>
      <c r="U58" s="282"/>
      <c r="V58" s="282"/>
      <c r="W58" s="228"/>
      <c r="X58" s="228"/>
      <c r="Y58" s="228"/>
      <c r="Z58" s="228"/>
      <c r="AA58" s="228"/>
      <c r="AB58" s="228"/>
      <c r="AC58" s="228"/>
      <c r="AD58" s="6"/>
      <c r="AE58" s="6"/>
      <c r="AF58" s="6"/>
      <c r="AG58" s="6"/>
      <c r="AH58" s="6"/>
      <c r="AI58" s="6">
        <f t="shared" si="0"/>
        <v>0</v>
      </c>
      <c r="AJ58" s="6"/>
      <c r="AK58" s="6"/>
      <c r="AL58" s="6"/>
      <c r="AM58" s="6"/>
      <c r="AN58" s="6"/>
      <c r="AO58" s="6"/>
    </row>
    <row r="59" spans="1:61" ht="12.75" customHeight="1" thickBot="1">
      <c r="A59" s="143">
        <f>IF('СПИСОК КЛАССА'!J59&gt;0,1,0)</f>
        <v>0</v>
      </c>
      <c r="B59" s="205">
        <v>40</v>
      </c>
      <c r="C59" s="208" t="str">
        <f>IF(NOT(ISBLANK('СПИСОК КЛАССА'!C59)),'СПИСОК КЛАССА'!C59,"")</f>
        <v/>
      </c>
      <c r="D59" s="147" t="str">
        <f>IF(NOT(ISBLANK('СПИСОК КЛАССА'!D59)),IF($A59=1,'СПИСОК КЛАССА'!D59, "УЧЕНИК НЕ ВЫПОЛНЯЛ РАБОТУ"),"")</f>
        <v/>
      </c>
      <c r="E59" s="310"/>
      <c r="F59" s="137"/>
      <c r="G59" s="137"/>
      <c r="H59" s="137"/>
      <c r="I59" s="137"/>
      <c r="J59" s="135"/>
      <c r="K59" s="389"/>
      <c r="L59" s="395"/>
      <c r="M59" s="392"/>
      <c r="N59" s="395"/>
      <c r="O59" s="398"/>
      <c r="P59" s="392"/>
      <c r="Q59" s="395"/>
      <c r="R59" s="282"/>
      <c r="S59" s="282"/>
      <c r="T59" s="282"/>
      <c r="U59" s="282"/>
      <c r="V59" s="282"/>
      <c r="W59" s="228"/>
      <c r="X59" s="228"/>
      <c r="Y59" s="228"/>
      <c r="Z59" s="228"/>
      <c r="AA59" s="228"/>
      <c r="AB59" s="228"/>
      <c r="AC59" s="228"/>
      <c r="AD59" s="6"/>
      <c r="AE59" s="6"/>
      <c r="AF59" s="6"/>
      <c r="AG59" s="6"/>
      <c r="AH59" s="6"/>
      <c r="AI59" s="6">
        <f t="shared" si="0"/>
        <v>0</v>
      </c>
      <c r="AJ59" s="6"/>
      <c r="AK59" s="6"/>
      <c r="AL59" s="6"/>
      <c r="AM59" s="6"/>
      <c r="AN59" s="6"/>
      <c r="AO59" s="6"/>
    </row>
    <row r="60" spans="1:6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83"/>
      <c r="O60" s="6"/>
      <c r="P60" s="6"/>
      <c r="Q60" s="6"/>
      <c r="R60" s="283"/>
      <c r="S60" s="283"/>
      <c r="T60" s="283"/>
      <c r="U60" s="283"/>
      <c r="V60" s="283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</row>
    <row r="61" spans="1: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83"/>
      <c r="O61" s="6"/>
      <c r="P61" s="6"/>
      <c r="Q61" s="6"/>
      <c r="R61" s="283"/>
      <c r="S61" s="283"/>
      <c r="T61" s="283"/>
      <c r="U61" s="283"/>
      <c r="V61" s="283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</row>
    <row r="62" spans="1:6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</row>
    <row r="63" spans="1:6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</row>
    <row r="64" spans="1:6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</row>
    <row r="65" spans="1:6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</row>
    <row r="66" spans="1:6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</row>
    <row r="67" spans="1:6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</row>
    <row r="68" spans="1:6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</row>
    <row r="69" spans="1:6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</row>
    <row r="70" spans="1:6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</row>
    <row r="71" spans="1:6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</row>
    <row r="72" spans="1:6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</row>
    <row r="73" spans="1:6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</row>
    <row r="74" spans="1:6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</row>
    <row r="75" spans="1:6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</row>
    <row r="76" spans="1:6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</row>
    <row r="77" spans="1:6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</row>
    <row r="78" spans="1:6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</row>
    <row r="79" spans="1:6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</row>
    <row r="80" spans="1:6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</row>
    <row r="81" spans="1:6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</row>
    <row r="82" spans="1:6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</row>
    <row r="83" spans="1:6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</row>
    <row r="84" spans="1:6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</row>
    <row r="85" spans="1:6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</row>
    <row r="86" spans="1:6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</row>
    <row r="87" spans="1:6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</row>
    <row r="88" spans="1:6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</row>
    <row r="89" spans="1:6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</row>
    <row r="90" spans="1:6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</row>
    <row r="91" spans="1:6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</row>
    <row r="92" spans="1:6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</row>
    <row r="93" spans="1:6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</row>
    <row r="94" spans="1:6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</row>
    <row r="95" spans="1:6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</row>
    <row r="96" spans="1:6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</row>
    <row r="97" spans="1:6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</row>
    <row r="98" spans="1:6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1:6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</row>
    <row r="100" spans="1:6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</row>
    <row r="101" spans="1:6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</row>
    <row r="102" spans="1:6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</row>
    <row r="103" spans="1:6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</row>
    <row r="104" spans="1:6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</row>
    <row r="105" spans="1:6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</row>
    <row r="106" spans="1:6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</row>
    <row r="107" spans="1:6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</row>
    <row r="108" spans="1:6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</row>
    <row r="109" spans="1:6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</row>
    <row r="110" spans="1:6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</row>
    <row r="111" spans="1:6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</row>
    <row r="112" spans="1:6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</row>
    <row r="113" spans="1:6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</row>
    <row r="114" spans="1:6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</row>
    <row r="115" spans="1:6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</row>
    <row r="116" spans="1:6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</row>
    <row r="117" spans="1:6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</row>
    <row r="118" spans="1:6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</row>
    <row r="119" spans="1:6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</row>
    <row r="120" spans="1:6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</row>
    <row r="121" spans="1:6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</row>
    <row r="122" spans="1:6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</row>
    <row r="123" spans="1:6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</row>
    <row r="124" spans="1:6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</row>
    <row r="125" spans="1:6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</row>
    <row r="126" spans="1:6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</row>
    <row r="127" spans="1:6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</row>
    <row r="128" spans="1:6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</row>
    <row r="129" spans="1:6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</row>
    <row r="130" spans="1:6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</row>
    <row r="131" spans="1:6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</row>
    <row r="132" spans="1:6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</row>
    <row r="133" spans="1:6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</row>
    <row r="134" spans="1:6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</row>
    <row r="135" spans="1:6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</row>
    <row r="136" spans="1:6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</row>
    <row r="137" spans="1:6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</row>
    <row r="138" spans="1:6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</row>
    <row r="139" spans="1:6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</row>
    <row r="140" spans="1:6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</row>
    <row r="141" spans="1:6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</row>
    <row r="142" spans="1:6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</row>
    <row r="143" spans="1:6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</row>
    <row r="144" spans="1:6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</row>
    <row r="145" spans="1:6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</row>
    <row r="146" spans="1:6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:6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:6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:6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:6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:6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:6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:6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:6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:6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:6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:6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:6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:6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:6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: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:6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</sheetData>
  <sheetProtection selectLockedCells="1"/>
  <protectedRanges>
    <protectedRange sqref="E20:AC59" name="Диапазон3"/>
  </protectedRanges>
  <dataConsolidate/>
  <customSheetViews>
    <customSheetView guid="{BFE542F4-8A0C-4C42-A5CA-C7B0ACF2717E}" scale="90" hiddenRows="1" hiddenColumns="1" topLeftCell="C1">
      <selection activeCell="AA6" sqref="AA6"/>
      <pageMargins left="0.17" right="0.19" top="0.48583333333333334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3">
    <mergeCell ref="C4:F4"/>
    <mergeCell ref="H2:J2"/>
    <mergeCell ref="K2:M2"/>
    <mergeCell ref="N2:O2"/>
    <mergeCell ref="D2:E2"/>
    <mergeCell ref="F2:G2"/>
    <mergeCell ref="G4:Q4"/>
    <mergeCell ref="B10:B12"/>
    <mergeCell ref="C10:C12"/>
    <mergeCell ref="D10:D12"/>
    <mergeCell ref="J6:M6"/>
    <mergeCell ref="C9:V9"/>
    <mergeCell ref="E10:Q11"/>
  </mergeCells>
  <conditionalFormatting sqref="E20:V59">
    <cfRule type="expression" dxfId="2" priority="4" stopIfTrue="1">
      <formula>AND(OR($C20&lt;&gt;"",$D20&lt;&gt;""),$A20=1,ISBLANK(E20))</formula>
    </cfRule>
  </conditionalFormatting>
  <dataValidations xWindow="674" yWindow="661" count="18">
    <dataValidation allowBlank="1" showDropDown="1" showInputMessage="1" showErrorMessage="1" promptTitle="17. Ответ учащегося" prompt="Введите последовательность цифр, указанную в работе учащегося._x000a_Если ученик не дал ответа, введите N." sqref="U45:U59"/>
    <dataValidation allowBlank="1" showDropDown="1" showInputMessage="1" showErrorMessage="1" promptTitle="14. Ответ учащегося" prompt="Введите последовательность цифр, указанную в работе учащегося._x000a_Если ученик не дал ответа, введите N." sqref="S45:S59"/>
    <dataValidation allowBlank="1" showInputMessage="1" showErrorMessage="1" promptTitle="16. Ответ учащегося" prompt="Введите последовательность цифр, указанную в работе учащегося._x000a_Если ученик не дал ответа, введите N." sqref="T45:T59"/>
    <dataValidation type="list" allowBlank="1" showDropDown="1" showInputMessage="1" showErrorMessage="1" promptTitle="14. Ответ учащегося" prompt="Возможные значения: 0, 1, 2, 3 и 4._x000a_Если ученик не указал единицы измерения, выберите из списка N." sqref="R45:R59">
      <formula1>"0,1,2,3,4,N"</formula1>
    </dataValidation>
    <dataValidation allowBlank="1" showInputMessage="1" showErrorMessage="1" promptTitle="18. Ответ учащегося." prompt="Введите числовой ответ учащегося._x000a_Если ученик не приступил к заданию ставится N." sqref="V45:V59"/>
    <dataValidation type="list" allowBlank="1" showDropDown="1" showInputMessage="1" showErrorMessage="1" promptTitle="В2. ВВЕДИТЕ БАЛЛ." prompt="Возможные значения 0 и 1._x000a_Если ученик не дал ответа, введите N." sqref="L20:L59">
      <formula1>"0,1,N"</formula1>
    </dataValidation>
    <dataValidation type="list" allowBlank="1" showDropDown="1" showInputMessage="1" showErrorMessage="1" promptTitle="А1. Ответ учащегося" prompt="Возможные значения: 0, 1, 2,3 И 4._x000a_Если ученик не дал ответа, введите N." sqref="E20:E59">
      <formula1>"0,1,2,N,3,4"</formula1>
    </dataValidation>
    <dataValidation type="list" allowBlank="1" showDropDown="1" showInputMessage="1" showErrorMessage="1" promptTitle="А2. Ответ учащегося" prompt="Возможные значения: 0, 1, 2,3 И 4._x000a_Если ученик не дал ответа, введите N." sqref="F20:F59">
      <formula1>"0,1,2,N,3,4"</formula1>
    </dataValidation>
    <dataValidation type="list" allowBlank="1" showDropDown="1" showInputMessage="1" showErrorMessage="1" promptTitle="А3. Ответ учащегося" prompt="Возможные значения: 0, 1, 2,3 И 4._x000a_Если ученик не дал ответа, введите N." sqref="G20:G59">
      <formula1>"0,1,2,N,3,4"</formula1>
    </dataValidation>
    <dataValidation type="list" allowBlank="1" showDropDown="1" showInputMessage="1" showErrorMessage="1" promptTitle="А4. Ответ учащегося" prompt="Возможные значения: 0, 1, 2,3 И 4._x000a_Если ученик не дал ответа, введите N." sqref="H20:H59">
      <formula1>"0,1,2,N,3,4"</formula1>
    </dataValidation>
    <dataValidation type="list" allowBlank="1" showDropDown="1" showInputMessage="1" showErrorMessage="1" promptTitle="А5. Ответ учащегося" prompt="Возможные значения: 0, 1, 2,3 И 4._x000a_Если ученик не дал ответа, введите N." sqref="I20:I59">
      <formula1>"0,1,2,N,3,4"</formula1>
    </dataValidation>
    <dataValidation type="list" allowBlank="1" showDropDown="1" showInputMessage="1" showErrorMessage="1" promptTitle="А6. Ответ учащегося" prompt="Возможные значения: 0, 1, 2,3 И 4._x000a_Если ученик не дал ответа, введите N." sqref="J20:J59">
      <formula1>"0,1,2,N,3,4"</formula1>
    </dataValidation>
    <dataValidation allowBlank="1" showDropDown="1" showInputMessage="1" showErrorMessage="1" promptTitle="В1. Ответ учащегося" prompt="Введите ответ учащегося._x000a_Если ученик не дал ответа, введите N." sqref="K20:K59"/>
    <dataValidation allowBlank="1" showDropDown="1" showInputMessage="1" showErrorMessage="1" promptTitle="В3. Ответ учащегося" prompt="Введите ответ учащегося._x000a_Если ученик не дал ответа, введите N." sqref="M20:M59"/>
    <dataValidation allowBlank="1" showDropDown="1" showInputMessage="1" showErrorMessage="1" promptTitle="В4. Ответ учащегося" prompt="Введите ответ учащегося._x000a_Если ученик не дал ответа, введите N." sqref="N20:N59"/>
    <dataValidation allowBlank="1" showDropDown="1" showInputMessage="1" showErrorMessage="1" promptTitle="В5. Ответ учащегося" prompt="Введите ответ учащегося._x000a_Если ученик не дал ответа, введите N." sqref="O20:O59"/>
    <dataValidation allowBlank="1" showDropDown="1" showInputMessage="1" showErrorMessage="1" promptTitle="В6. Ответ учащегося" prompt="Введите ответ учащегося._x000a_Если ученик не дал ответа, введите N." sqref="P20:P59"/>
    <dataValidation allowBlank="1" showDropDown="1" showInputMessage="1" showErrorMessage="1" promptTitle="В7. Ответ учащегося" prompt="Введите ответ учащегося._x000a_Если ученик не дал ответа, введите N." sqref="Q20:Q59"/>
  </dataValidations>
  <pageMargins left="0.17" right="0.19" top="0.48583333333333334" bottom="0.17" header="0.17" footer="0.5"/>
  <pageSetup paperSize="9" scale="90" fitToWidth="0" fitToHeight="0" orientation="landscape" r:id="rId2"/>
  <headerFooter alignWithMargins="0">
    <oddHeader>&amp;CКГБУ "Региональный центр оценки качества образования"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BR162"/>
  <sheetViews>
    <sheetView topLeftCell="B1" zoomScale="90" zoomScaleNormal="90" zoomScalePageLayoutView="90" workbookViewId="0">
      <selection activeCell="AJ6" sqref="AJ6"/>
    </sheetView>
  </sheetViews>
  <sheetFormatPr defaultRowHeight="12.75"/>
  <cols>
    <col min="1" max="1" width="4.42578125" style="1" hidden="1" customWidth="1"/>
    <col min="2" max="2" width="4" style="1" customWidth="1"/>
    <col min="3" max="3" width="4.28515625" style="1" bestFit="1" customWidth="1"/>
    <col min="4" max="4" width="29" style="1" customWidth="1"/>
    <col min="5" max="5" width="4" style="1" customWidth="1"/>
    <col min="6" max="13" width="5.42578125" style="1" customWidth="1"/>
    <col min="14" max="14" width="6.140625" style="1" customWidth="1"/>
    <col min="15" max="15" width="6.28515625" style="1" customWidth="1"/>
    <col min="16" max="18" width="5.42578125" style="1" customWidth="1"/>
    <col min="19" max="30" width="5.42578125" style="1" hidden="1" customWidth="1"/>
    <col min="31" max="31" width="7" style="1" hidden="1" customWidth="1"/>
    <col min="32" max="33" width="5.42578125" style="1" hidden="1" customWidth="1"/>
    <col min="34" max="34" width="8.28515625" style="1" customWidth="1"/>
    <col min="35" max="35" width="8.5703125" style="1" customWidth="1"/>
    <col min="36" max="36" width="10.7109375" style="1" customWidth="1"/>
    <col min="37" max="37" width="12.42578125" style="1" customWidth="1"/>
    <col min="38" max="38" width="14" style="1" customWidth="1"/>
    <col min="39" max="39" width="16.140625" style="1" customWidth="1"/>
    <col min="40" max="40" width="17.7109375" style="1" customWidth="1"/>
    <col min="41" max="41" width="9.140625" style="1" customWidth="1"/>
    <col min="42" max="44" width="9.140625" style="1" hidden="1" customWidth="1"/>
    <col min="45" max="16384" width="9.140625" style="1"/>
  </cols>
  <sheetData>
    <row r="1" spans="1:70" ht="17.25" customHeight="1">
      <c r="B1" s="10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6"/>
      <c r="AL1" s="226"/>
      <c r="AM1" s="226"/>
      <c r="AN1" s="226"/>
      <c r="AO1" s="22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ht="30.75" customHeight="1">
      <c r="B2" s="108"/>
      <c r="C2" s="88"/>
      <c r="D2" s="89"/>
      <c r="E2" s="498" t="s">
        <v>0</v>
      </c>
      <c r="F2" s="498"/>
      <c r="G2" s="498"/>
      <c r="H2" s="499"/>
      <c r="I2" s="495" t="str">
        <f>IF(NOT(ISBLANK('СПИСОК КЛАССА'!H1)),'СПИСОК КЛАССА'!H1,"")</f>
        <v>137022</v>
      </c>
      <c r="J2" s="496"/>
      <c r="K2" s="497"/>
      <c r="L2" s="526" t="s">
        <v>1</v>
      </c>
      <c r="M2" s="498"/>
      <c r="N2" s="499"/>
      <c r="O2" s="527" t="str">
        <f>IF(NOT(ISBLANK('СПИСОК КЛАССА'!J1)),'СПИСОК КЛАССА'!J1,"")</f>
        <v>1001</v>
      </c>
      <c r="P2" s="527"/>
      <c r="Q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88"/>
      <c r="AJ2" s="88"/>
      <c r="AK2" s="6"/>
      <c r="AL2" s="226"/>
      <c r="AM2" s="226"/>
      <c r="AN2" s="226"/>
      <c r="AO2" s="22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1:70">
      <c r="B3" s="108"/>
      <c r="C3" s="88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6"/>
      <c r="AL3" s="226"/>
      <c r="AM3" s="226"/>
      <c r="AN3" s="226"/>
      <c r="AO3" s="22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3" customFormat="1" ht="23.25" customHeight="1" thickBot="1">
      <c r="B4" s="94"/>
      <c r="C4" s="494" t="s">
        <v>140</v>
      </c>
      <c r="D4" s="494"/>
      <c r="E4" s="494"/>
      <c r="F4" s="494"/>
      <c r="G4" s="530" t="str">
        <f>IF(NOT(ISBLANK('СПИСОК КЛАССА'!E3)),'СПИСОК КЛАССА'!E3,"")</f>
        <v>муниципальное общеобразовательное учрееждение средняя общеобразовательная школа № 27</v>
      </c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90"/>
      <c r="AG4" s="90"/>
      <c r="AH4" s="107"/>
      <c r="AI4" s="94"/>
      <c r="AJ4" s="94"/>
      <c r="AK4" s="7"/>
      <c r="AL4" s="277"/>
      <c r="AM4" s="277"/>
      <c r="AN4" s="277"/>
      <c r="AO4" s="27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3.5" thickBot="1">
      <c r="B5" s="108"/>
      <c r="C5" s="88"/>
      <c r="D5" s="95"/>
      <c r="E5" s="93"/>
      <c r="F5" s="93"/>
      <c r="G5" s="88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6"/>
      <c r="AL5" s="278"/>
      <c r="AM5" s="278"/>
      <c r="AN5" s="278"/>
      <c r="AO5" s="278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7.25" customHeight="1" thickBot="1">
      <c r="B6" s="108"/>
      <c r="C6" s="88"/>
      <c r="D6" s="96" t="s">
        <v>129</v>
      </c>
      <c r="E6" s="96"/>
      <c r="F6" s="97">
        <f>COUNTIF('СПИСОК КЛАССА'!J20:'СПИСОК КЛАССА'!J63,1)+COUNTIF('СПИСОК КЛАССА'!J20:'СПИСОК КЛАССА'!J63,2)+COUNTIF('СПИСОК КЛАССА'!J20:'СПИСОК КЛАССА'!J63,3)+COUNTIF('СПИСОК КЛАССА'!J20:'СПИСОК КЛАССА'!J63,4)</f>
        <v>9</v>
      </c>
      <c r="G6" s="88"/>
      <c r="I6" s="88"/>
      <c r="J6" s="96" t="s">
        <v>12</v>
      </c>
      <c r="K6" s="529" t="str">
        <f>'Ответы учащихся'!J6</f>
        <v>3 октября</v>
      </c>
      <c r="L6" s="529"/>
      <c r="M6" s="529"/>
      <c r="N6" s="529"/>
      <c r="O6" s="90"/>
      <c r="P6" s="106"/>
      <c r="Q6" s="92"/>
      <c r="R6" s="90"/>
      <c r="S6" s="106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I6" s="98" t="s">
        <v>13</v>
      </c>
      <c r="AJ6" s="99" t="s">
        <v>172</v>
      </c>
      <c r="AK6" s="6"/>
      <c r="AL6" s="503" t="str">
        <f>IF($AJ$6="ДА","ВНИМАНИЕ! Проверьте правильность заполнения всех форм!","")</f>
        <v>ВНИМАНИЕ! Проверьте правильность заполнения всех форм!</v>
      </c>
      <c r="AM6" s="503"/>
      <c r="AN6" s="503"/>
      <c r="AO6" s="503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>
      <c r="B7" s="108"/>
      <c r="C7" s="88"/>
      <c r="D7" s="100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6"/>
      <c r="AL7" s="503" t="str">
        <f>IF($AJ$6="ДА","Не заполнено полей в СПИСКЕ КЛАССА","")</f>
        <v>Не заполнено полей в СПИСКЕ КЛАССА</v>
      </c>
      <c r="AM7" s="503"/>
      <c r="AN7" s="503"/>
      <c r="AO7" s="409">
        <f>IF($AJ$6="ДА",'СПИСОК КЛАССА'!S19,"")</f>
        <v>0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16.5" thickBot="1">
      <c r="B8" s="109"/>
      <c r="C8" s="487" t="s">
        <v>177</v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6"/>
      <c r="AL8" s="503" t="str">
        <f>IF($AJ$6="ДА","Не заполнено полей в ОТВЕТАХ УЧАЩИХСЯ","")</f>
        <v>Не заполнено полей в ОТВЕТАХ УЧАЩИХСЯ</v>
      </c>
      <c r="AM8" s="503"/>
      <c r="AN8" s="503"/>
      <c r="AO8" s="409">
        <f>IF($AJ$6="ДА",'Ответы учащихся'!AI19,"")</f>
        <v>0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15.75" customHeight="1">
      <c r="A9" s="10"/>
      <c r="B9" s="512" t="s">
        <v>2</v>
      </c>
      <c r="C9" s="482" t="s">
        <v>14</v>
      </c>
      <c r="D9" s="519" t="s">
        <v>3</v>
      </c>
      <c r="E9" s="483" t="s">
        <v>147</v>
      </c>
      <c r="F9" s="523" t="s">
        <v>148</v>
      </c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6"/>
      <c r="AH9" s="516" t="s">
        <v>16</v>
      </c>
      <c r="AI9" s="513" t="s">
        <v>20</v>
      </c>
      <c r="AJ9" s="504" t="s">
        <v>173</v>
      </c>
      <c r="AK9" s="504" t="s">
        <v>128</v>
      </c>
      <c r="AL9" s="507" t="s">
        <v>114</v>
      </c>
      <c r="AM9" s="504" t="s">
        <v>127</v>
      </c>
      <c r="AN9" s="509" t="s">
        <v>96</v>
      </c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70" ht="76.5" customHeight="1" thickBot="1">
      <c r="A10" s="11"/>
      <c r="B10" s="480"/>
      <c r="C10" s="482"/>
      <c r="D10" s="519"/>
      <c r="E10" s="521"/>
      <c r="F10" s="525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8"/>
      <c r="AH10" s="517"/>
      <c r="AI10" s="514"/>
      <c r="AJ10" s="505"/>
      <c r="AK10" s="505"/>
      <c r="AL10" s="508"/>
      <c r="AM10" s="505"/>
      <c r="AN10" s="510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70" ht="24.75" customHeight="1" thickBot="1">
      <c r="A11" s="11"/>
      <c r="B11" s="481"/>
      <c r="C11" s="483"/>
      <c r="D11" s="520"/>
      <c r="E11" s="522"/>
      <c r="F11" s="247" t="s">
        <v>202</v>
      </c>
      <c r="G11" s="248" t="s">
        <v>203</v>
      </c>
      <c r="H11" s="248" t="s">
        <v>204</v>
      </c>
      <c r="I11" s="248" t="s">
        <v>205</v>
      </c>
      <c r="J11" s="248" t="s">
        <v>206</v>
      </c>
      <c r="K11" s="358" t="s">
        <v>207</v>
      </c>
      <c r="L11" s="312" t="s">
        <v>208</v>
      </c>
      <c r="M11" s="313" t="s">
        <v>209</v>
      </c>
      <c r="N11" s="313" t="s">
        <v>210</v>
      </c>
      <c r="O11" s="313" t="s">
        <v>211</v>
      </c>
      <c r="P11" s="313" t="s">
        <v>212</v>
      </c>
      <c r="Q11" s="313" t="s">
        <v>213</v>
      </c>
      <c r="R11" s="314" t="s">
        <v>214</v>
      </c>
      <c r="S11" s="306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518"/>
      <c r="AI11" s="515"/>
      <c r="AJ11" s="506"/>
      <c r="AK11" s="506"/>
      <c r="AL11" s="508"/>
      <c r="AM11" s="506"/>
      <c r="AN11" s="511"/>
      <c r="AO11" s="376"/>
      <c r="AP11" s="376"/>
      <c r="AQ11" s="376"/>
      <c r="AR11" s="376"/>
      <c r="AS11" s="376"/>
      <c r="AT11" s="376"/>
      <c r="AU11" s="6"/>
      <c r="AV11" s="6"/>
      <c r="AW11" s="6"/>
      <c r="AX11" s="6"/>
    </row>
    <row r="12" spans="1:70" ht="24.75" hidden="1" customHeight="1">
      <c r="A12" s="11"/>
      <c r="B12" s="241"/>
      <c r="C12" s="242"/>
      <c r="D12" s="243"/>
      <c r="E12" s="293"/>
      <c r="F12" s="300"/>
      <c r="G12" s="246"/>
      <c r="H12" s="246"/>
      <c r="I12" s="246"/>
      <c r="J12" s="246"/>
      <c r="K12" s="359"/>
      <c r="L12" s="300"/>
      <c r="M12" s="246"/>
      <c r="N12" s="246"/>
      <c r="O12" s="246"/>
      <c r="P12" s="246"/>
      <c r="Q12" s="246"/>
      <c r="R12" s="301"/>
      <c r="S12" s="298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34"/>
      <c r="AI12" s="235"/>
      <c r="AJ12" s="224"/>
      <c r="AK12" s="224"/>
      <c r="AL12" s="224"/>
      <c r="AM12" s="224"/>
      <c r="AN12" s="236"/>
      <c r="AO12" s="376"/>
      <c r="AP12" s="376"/>
      <c r="AQ12" s="376"/>
      <c r="AR12" s="376"/>
      <c r="AS12" s="376"/>
      <c r="AT12" s="376"/>
      <c r="AU12" s="6"/>
      <c r="AV12" s="6"/>
      <c r="AW12" s="6"/>
      <c r="AX12" s="6"/>
    </row>
    <row r="13" spans="1:70" ht="24.75" hidden="1" customHeight="1">
      <c r="A13" s="11"/>
      <c r="B13" s="241"/>
      <c r="C13" s="242"/>
      <c r="D13" s="243"/>
      <c r="E13" s="293"/>
      <c r="F13" s="302"/>
      <c r="G13" s="244"/>
      <c r="H13" s="244"/>
      <c r="I13" s="244"/>
      <c r="J13" s="244"/>
      <c r="K13" s="360"/>
      <c r="L13" s="302"/>
      <c r="M13" s="244"/>
      <c r="N13" s="244"/>
      <c r="O13" s="244"/>
      <c r="P13" s="244"/>
      <c r="Q13" s="244"/>
      <c r="R13" s="303"/>
      <c r="S13" s="298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34"/>
      <c r="AI13" s="235"/>
      <c r="AJ13" s="224"/>
      <c r="AK13" s="224"/>
      <c r="AL13" s="224"/>
      <c r="AM13" s="224"/>
      <c r="AN13" s="236"/>
      <c r="AO13" s="376"/>
      <c r="AP13" s="376"/>
      <c r="AQ13" s="376"/>
      <c r="AR13" s="376"/>
      <c r="AS13" s="376"/>
      <c r="AT13" s="376"/>
      <c r="AU13" s="6"/>
      <c r="AV13" s="6"/>
      <c r="AW13" s="6"/>
      <c r="AX13" s="6"/>
    </row>
    <row r="14" spans="1:70" ht="24.75" hidden="1" customHeight="1" thickBot="1">
      <c r="A14" s="11"/>
      <c r="B14" s="241"/>
      <c r="C14" s="242"/>
      <c r="D14" s="243"/>
      <c r="E14" s="294"/>
      <c r="F14" s="304"/>
      <c r="G14" s="245"/>
      <c r="H14" s="245"/>
      <c r="I14" s="245"/>
      <c r="J14" s="245"/>
      <c r="K14" s="361"/>
      <c r="L14" s="304"/>
      <c r="M14" s="245"/>
      <c r="N14" s="245"/>
      <c r="O14" s="245"/>
      <c r="P14" s="245"/>
      <c r="Q14" s="245"/>
      <c r="R14" s="305"/>
      <c r="S14" s="298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34"/>
      <c r="AI14" s="235"/>
      <c r="AJ14" s="224"/>
      <c r="AK14" s="224"/>
      <c r="AL14" s="224"/>
      <c r="AM14" s="224"/>
      <c r="AN14" s="236"/>
      <c r="AO14" s="376"/>
      <c r="AP14" s="376"/>
      <c r="AQ14" s="376"/>
      <c r="AR14" s="376"/>
      <c r="AS14" s="376"/>
      <c r="AT14" s="376"/>
      <c r="AU14" s="6"/>
      <c r="AV14" s="6"/>
      <c r="AW14" s="6"/>
      <c r="AX14" s="6"/>
    </row>
    <row r="15" spans="1:70" ht="24.75" hidden="1" customHeight="1">
      <c r="A15" s="11"/>
      <c r="B15" s="237"/>
      <c r="C15" s="238"/>
      <c r="D15" s="239"/>
      <c r="E15" s="295">
        <v>3</v>
      </c>
      <c r="F15" s="230"/>
      <c r="G15" s="231"/>
      <c r="H15" s="231"/>
      <c r="I15" s="231"/>
      <c r="J15" s="231"/>
      <c r="K15" s="362"/>
      <c r="L15" s="230"/>
      <c r="M15" s="231"/>
      <c r="N15" s="231"/>
      <c r="O15" s="231"/>
      <c r="P15" s="231"/>
      <c r="Q15" s="231"/>
      <c r="R15" s="307"/>
      <c r="S15" s="229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339"/>
      <c r="AH15" s="340"/>
      <c r="AI15" s="187"/>
      <c r="AJ15" s="188"/>
      <c r="AK15" s="188"/>
      <c r="AL15" s="188"/>
      <c r="AM15" s="188"/>
      <c r="AN15" s="189"/>
      <c r="AO15" s="376"/>
      <c r="AP15" s="376"/>
      <c r="AQ15" s="376"/>
      <c r="AR15" s="376"/>
      <c r="AS15" s="376"/>
      <c r="AT15" s="376"/>
      <c r="AU15" s="6"/>
      <c r="AV15" s="6"/>
      <c r="AW15" s="6"/>
      <c r="AX15" s="6"/>
    </row>
    <row r="16" spans="1:70" ht="24.75" hidden="1" customHeight="1">
      <c r="A16" s="11"/>
      <c r="B16" s="183"/>
      <c r="C16" s="184"/>
      <c r="D16" s="185"/>
      <c r="E16" s="296">
        <v>2</v>
      </c>
      <c r="F16" s="190"/>
      <c r="G16" s="186"/>
      <c r="H16" s="186"/>
      <c r="I16" s="186"/>
      <c r="J16" s="186"/>
      <c r="K16" s="339"/>
      <c r="L16" s="190"/>
      <c r="M16" s="186"/>
      <c r="N16" s="186"/>
      <c r="O16" s="186"/>
      <c r="P16" s="186"/>
      <c r="Q16" s="186"/>
      <c r="R16" s="308"/>
      <c r="S16" s="229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339"/>
      <c r="AH16" s="341"/>
      <c r="AI16" s="191"/>
      <c r="AJ16" s="192"/>
      <c r="AK16" s="192"/>
      <c r="AL16" s="192"/>
      <c r="AM16" s="192"/>
      <c r="AN16" s="193">
        <f>COUNTIF(AN20:AN59,"ВЫСОКИЙ")</f>
        <v>3</v>
      </c>
      <c r="AO16" s="376"/>
      <c r="AP16" s="376"/>
      <c r="AQ16" s="376"/>
      <c r="AR16" s="376"/>
      <c r="AS16" s="376"/>
      <c r="AT16" s="376"/>
      <c r="AU16" s="6"/>
      <c r="AV16" s="6"/>
      <c r="AW16" s="6"/>
      <c r="AX16" s="6"/>
    </row>
    <row r="17" spans="1:50" ht="24.75" hidden="1" customHeight="1">
      <c r="A17" s="11"/>
      <c r="B17" s="183"/>
      <c r="C17" s="184"/>
      <c r="D17" s="185"/>
      <c r="E17" s="296">
        <v>1</v>
      </c>
      <c r="F17" s="190">
        <f>COUNTIF(F20:F59,"1")</f>
        <v>9</v>
      </c>
      <c r="G17" s="186">
        <f t="shared" ref="G17:R17" si="0">COUNTIF(G20:G59,"1")</f>
        <v>9</v>
      </c>
      <c r="H17" s="186">
        <f t="shared" si="0"/>
        <v>9</v>
      </c>
      <c r="I17" s="186">
        <f t="shared" si="0"/>
        <v>9</v>
      </c>
      <c r="J17" s="186">
        <f t="shared" si="0"/>
        <v>9</v>
      </c>
      <c r="K17" s="339">
        <f t="shared" si="0"/>
        <v>9</v>
      </c>
      <c r="L17" s="190">
        <f t="shared" si="0"/>
        <v>9</v>
      </c>
      <c r="M17" s="186">
        <f t="shared" si="0"/>
        <v>6</v>
      </c>
      <c r="N17" s="186">
        <f t="shared" si="0"/>
        <v>4</v>
      </c>
      <c r="O17" s="186">
        <f t="shared" si="0"/>
        <v>4</v>
      </c>
      <c r="P17" s="186">
        <f t="shared" si="0"/>
        <v>4</v>
      </c>
      <c r="Q17" s="186">
        <f t="shared" si="0"/>
        <v>4</v>
      </c>
      <c r="R17" s="308">
        <f t="shared" si="0"/>
        <v>8</v>
      </c>
      <c r="S17" s="229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339"/>
      <c r="AH17" s="341"/>
      <c r="AI17" s="191"/>
      <c r="AJ17" s="192"/>
      <c r="AK17" s="192"/>
      <c r="AL17" s="192"/>
      <c r="AM17" s="192"/>
      <c r="AN17" s="193">
        <f>COUNTIF(AN20:AN59,"ПОВЫШЕННЫЙ")</f>
        <v>5</v>
      </c>
      <c r="AO17" s="376"/>
      <c r="AP17" s="376"/>
      <c r="AQ17" s="376"/>
      <c r="AR17" s="376"/>
      <c r="AS17" s="376"/>
      <c r="AT17" s="376"/>
      <c r="AU17" s="6"/>
      <c r="AV17" s="6"/>
      <c r="AW17" s="6"/>
      <c r="AX17" s="6"/>
    </row>
    <row r="18" spans="1:50" ht="24.75" hidden="1" customHeight="1">
      <c r="A18" s="11"/>
      <c r="B18" s="183"/>
      <c r="C18" s="184"/>
      <c r="D18" s="185"/>
      <c r="E18" s="296">
        <v>0</v>
      </c>
      <c r="F18" s="190">
        <f>COUNTIF(F20:F59,"0")</f>
        <v>0</v>
      </c>
      <c r="G18" s="186">
        <f t="shared" ref="G18:R18" si="1">COUNTIF(G20:G59,"0")</f>
        <v>0</v>
      </c>
      <c r="H18" s="186">
        <f t="shared" si="1"/>
        <v>0</v>
      </c>
      <c r="I18" s="186">
        <f t="shared" si="1"/>
        <v>0</v>
      </c>
      <c r="J18" s="186">
        <f t="shared" si="1"/>
        <v>0</v>
      </c>
      <c r="K18" s="339">
        <f t="shared" si="1"/>
        <v>0</v>
      </c>
      <c r="L18" s="190">
        <f t="shared" si="1"/>
        <v>0</v>
      </c>
      <c r="M18" s="186">
        <f t="shared" si="1"/>
        <v>3</v>
      </c>
      <c r="N18" s="186">
        <f t="shared" si="1"/>
        <v>5</v>
      </c>
      <c r="O18" s="186">
        <f t="shared" si="1"/>
        <v>5</v>
      </c>
      <c r="P18" s="186">
        <f t="shared" si="1"/>
        <v>5</v>
      </c>
      <c r="Q18" s="186">
        <f t="shared" si="1"/>
        <v>5</v>
      </c>
      <c r="R18" s="308">
        <f t="shared" si="1"/>
        <v>1</v>
      </c>
      <c r="S18" s="229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339"/>
      <c r="AH18" s="341">
        <f>AH19/'Ответы учащихся'!E7</f>
        <v>10.333333333333334</v>
      </c>
      <c r="AI18" s="191"/>
      <c r="AJ18" s="192"/>
      <c r="AK18" s="192"/>
      <c r="AL18" s="192"/>
      <c r="AM18" s="343"/>
      <c r="AN18" s="193">
        <f>COUNTIF(AN20:AN59,"БАЗОВЫЙ")</f>
        <v>1</v>
      </c>
      <c r="AO18" s="376"/>
      <c r="AP18" s="376"/>
      <c r="AQ18" s="376"/>
      <c r="AR18" s="376"/>
      <c r="AS18" s="376"/>
      <c r="AT18" s="376"/>
      <c r="AU18" s="6"/>
      <c r="AV18" s="6"/>
      <c r="AW18" s="6"/>
      <c r="AX18" s="6"/>
    </row>
    <row r="19" spans="1:50" ht="32.25" hidden="1" customHeight="1" thickBot="1">
      <c r="A19" s="11">
        <f>SUM(A20:A59)</f>
        <v>9</v>
      </c>
      <c r="B19" s="194" t="s">
        <v>2</v>
      </c>
      <c r="C19" s="195" t="s">
        <v>24</v>
      </c>
      <c r="D19" s="196" t="s">
        <v>23</v>
      </c>
      <c r="E19" s="297" t="s">
        <v>131</v>
      </c>
      <c r="F19" s="410">
        <f>COUNTIF(F20:F59,"N")</f>
        <v>0</v>
      </c>
      <c r="G19" s="411">
        <f t="shared" ref="G19:R19" si="2">COUNTIF(G20:G59,"N")</f>
        <v>0</v>
      </c>
      <c r="H19" s="411">
        <f t="shared" si="2"/>
        <v>0</v>
      </c>
      <c r="I19" s="411">
        <f t="shared" si="2"/>
        <v>0</v>
      </c>
      <c r="J19" s="411">
        <f t="shared" si="2"/>
        <v>0</v>
      </c>
      <c r="K19" s="412">
        <f t="shared" si="2"/>
        <v>0</v>
      </c>
      <c r="L19" s="410">
        <f t="shared" si="2"/>
        <v>0</v>
      </c>
      <c r="M19" s="411">
        <f t="shared" si="2"/>
        <v>0</v>
      </c>
      <c r="N19" s="411">
        <f t="shared" si="2"/>
        <v>0</v>
      </c>
      <c r="O19" s="411">
        <f t="shared" si="2"/>
        <v>0</v>
      </c>
      <c r="P19" s="411">
        <f t="shared" si="2"/>
        <v>0</v>
      </c>
      <c r="Q19" s="411">
        <f t="shared" si="2"/>
        <v>0</v>
      </c>
      <c r="R19" s="413">
        <f t="shared" si="2"/>
        <v>0</v>
      </c>
      <c r="S19" s="229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339"/>
      <c r="AH19" s="383">
        <f>SUM(AH20:AH59)</f>
        <v>93</v>
      </c>
      <c r="AI19" s="346">
        <f>IF(AND(OR($C19&lt;&gt;"",$D19&lt;&gt;""),$A19&lt;&gt;"",$AJ$6="ДА"),AH19/13/'Ответы учащихся'!E7,"")</f>
        <v>0.79487179487179493</v>
      </c>
      <c r="AJ19" s="384">
        <f>SUM(AJ20:AJ59)</f>
        <v>54</v>
      </c>
      <c r="AK19" s="385">
        <f>AJ19/6/'Ответы учащихся'!E7*100</f>
        <v>100</v>
      </c>
      <c r="AL19" s="386"/>
      <c r="AM19" s="343"/>
      <c r="AN19" s="352">
        <f>COUNTIF(AN20:AN59,"НИЗКИЙ")</f>
        <v>0</v>
      </c>
      <c r="AO19" s="377"/>
      <c r="AP19" s="378"/>
      <c r="AQ19" s="378"/>
      <c r="AR19" s="378"/>
      <c r="AS19" s="376"/>
      <c r="AT19" s="376"/>
      <c r="AU19" s="6"/>
      <c r="AV19" s="6"/>
      <c r="AW19" s="6"/>
      <c r="AX19" s="6"/>
    </row>
    <row r="20" spans="1:50" ht="15" customHeight="1">
      <c r="A20" s="139">
        <f>IF('СПИСОК КЛАССА'!J20&gt;0,1,0)</f>
        <v>1</v>
      </c>
      <c r="B20" s="140">
        <v>1</v>
      </c>
      <c r="C20" s="141">
        <f>IF(NOT(ISBLANK('СПИСОК КЛАССА'!C20)),'СПИСОК КЛАССА'!C20,"")</f>
        <v>1</v>
      </c>
      <c r="D20" s="146" t="str">
        <f>IF(NOT(ISBLANK('СПИСОК КЛАССА'!D20)),IF($A20=1,'СПИСОК КЛАССА'!D20, "УЧЕНИК НЕ ВЫПОЛНЯЛ РАБОТУ"),"")</f>
        <v>АБРАМЕНКО ВИКТОРИЯ</v>
      </c>
      <c r="E20" s="153">
        <f>IF($C20&lt;&gt;"",'СПИСОК КЛАССА'!J20,"")</f>
        <v>2</v>
      </c>
      <c r="F20" s="138">
        <f>IF(AND(OR($C20&lt;&gt;"",$D20&lt;&gt;""),$A20=1,$AJ$6="ДА"),(IF(A20=1,IF(OR(AND(E20=1,'Ответы учащихся'!E20=1),AND(E20=2,'Ответы учащихся'!E20=4)),1,IF('Ответы учащихся'!E20="N",'Ответы учащихся'!E20,0)),"")),"")</f>
        <v>1</v>
      </c>
      <c r="G20" s="142">
        <f>IF(AND(OR($C20&lt;&gt;"",$D20&lt;&gt;""),$A20=1,$AJ$6="ДА"),(IF(A20=1,IF(OR(AND(E20=1,'Ответы учащихся'!F20=1),AND(E20=2,'Ответы учащихся'!F20=2)),1,IF('Ответы учащихся'!F20="N",'Ответы учащихся'!F20,0)),"")),"")</f>
        <v>1</v>
      </c>
      <c r="H20" s="142">
        <f>IF(AND(OR($C20&lt;&gt;"",$D20&lt;&gt;""),$A20=1,$AJ$6="ДА"),(IF(A20=1,IF(OR(AND(E20=1,'Ответы учащихся'!G20=2),AND(E20=2,'Ответы учащихся'!G20=1)),1,IF('Ответы учащихся'!G20="N",'Ответы учащихся'!G20,0)),"")),"")</f>
        <v>1</v>
      </c>
      <c r="I20" s="142">
        <f>IF(AND(OR($C20&lt;&gt;"",$D20&lt;&gt;""),$A20=1,$AJ$6="ДА"),(IF(A20=1,IF(OR(AND(E20=1,'Ответы учащихся'!H20=4),AND(E20=2,'Ответы учащихся'!H20=1)),1,IF('Ответы учащихся'!H20="N",'Ответы учащихся'!H20,0)),"")),"")</f>
        <v>1</v>
      </c>
      <c r="J20" s="142">
        <f>IF(AND(OR($C20&lt;&gt;"",$D20&lt;&gt;""),$A20=1,$AJ$6="ДА"),(IF(A20=1,IF(OR(AND(E20=1,'Ответы учащихся'!I20=1),AND(E20=2,'Ответы учащихся'!I20=1)),1,IF('Ответы учащихся'!I20="N",'Ответы учащихся'!I20,0)),"")),"")</f>
        <v>1</v>
      </c>
      <c r="K20" s="309">
        <f>IF(AND(OR($C20&lt;&gt;"",$D20&lt;&gt;""),$A20=1,$AJ$6="ДА"),(IF(A20=1,IF(OR(AND(E20=1,'Ответы учащихся'!J20=3),AND(E20=2,'Ответы учащихся'!J20=4)),1,IF('Ответы учащихся'!J20="N",'Ответы учащихся'!J20,0)),"")),"")</f>
        <v>1</v>
      </c>
      <c r="L20" s="138">
        <f>IF(AND(OR($C20&lt;&gt;"",$D20&lt;&gt;""),$A20=1,$AJ$6="ДА"),(IF(A20=1,IF(OR(AND(E20=1,'Ответы учащихся'!K20="ЗАМОЛЧАЛ"),AND(E20=2,'Ответы учащихся'!K20="СЛОЖЕНИЕ ОСНОВ")),1,IF('Ответы учащихся'!K20="N",'Ответы учащихся'!K20,0)),"")),"")</f>
        <v>1</v>
      </c>
      <c r="M20" s="142">
        <f>IF(AND(OR($C20&lt;&gt;"",$D20&lt;&gt;""),$A20=1,$AJ$6="ДА"),IF((ISBLANK($D20)),"",IF($A20=1,'Ответы учащихся'!L20,"")),"")</f>
        <v>1</v>
      </c>
      <c r="N20" s="142">
        <f>IF(AND(OR($C20&lt;&gt;"",$D20&lt;&gt;""),$A20=1,$AJ$6="ДА"),(IF(A20=1,IF(OR(AND(E20=1,'Ответы учащихся'!M20="ПРИМЫКАНИЕ"),AND(E20=2,'Ответы учащихся'!M20="СВОЮ МЕЧТУ")),1,IF('Ответы учащихся'!M20="N",'Ответы учащихся'!M20,0)),"")),"")</f>
        <v>1</v>
      </c>
      <c r="O20" s="142">
        <f>IF(AND(OR($C20&lt;&gt;"",$D20&lt;&gt;""),$A20=1,$AJ$6="ДА"),(IF(A20=1,IF(OR(AND(E20=1,'Ответы учащихся'!N20=12),AND(E20=2,'Ответы учащихся'!N20=26)),1,IF('Ответы учащихся'!N20="N",'Ответы учащихся'!N20,0)),"")),"")</f>
        <v>1</v>
      </c>
      <c r="P20" s="142">
        <f>IF(AND(OR($C20&lt;&gt;"",$D20&lt;&gt;""),$A20=1,$AJ$6="ДА"),(IF(A20=1,IF(OR(AND(E20=1,'Ответы учащихся'!O20=11),AND(E20=2,OR('Ответы учащихся'!O20="24,30",'Ответы учащихся'!O20="30,24"))),1,IF('Ответы учащихся'!O20="N",'Ответы учащихся'!O20,0)),"")),"")</f>
        <v>1</v>
      </c>
      <c r="Q20" s="142">
        <f>IF(AND(OR($C20&lt;&gt;"",$D20&lt;&gt;""),$A20=1,$AJ$6="ДА"),(IF(A20=1,IF(OR(AND(E20=1,'Ответы учащихся'!P20=9),AND(E20=2,'Ответы учащихся'!P20=23)),1,IF('Ответы учащихся'!P20="N",'Ответы учащихся'!P20,0)),"")),"")</f>
        <v>0</v>
      </c>
      <c r="R20" s="309">
        <f>IF(AND(OR($C20&lt;&gt;"",$D20&lt;&gt;""),$A20=1,$AJ$6="ДА"),(IF(A20=1,IF(OR(AND(E20=1,'Ответы учащихся'!Q20=8),AND(E20=2,'Ответы учащихся'!Q20=15)),1,IF('Ответы учащихся'!Q20="N",'Ответы учащихся'!Q20,0)),"")),"")</f>
        <v>1</v>
      </c>
      <c r="S20" s="290"/>
      <c r="T20" s="290"/>
      <c r="U20" s="290"/>
      <c r="V20" s="289"/>
      <c r="W20" s="289"/>
      <c r="X20" s="289"/>
      <c r="Y20" s="289"/>
      <c r="Z20" s="289"/>
      <c r="AA20" s="291"/>
      <c r="AB20" s="291"/>
      <c r="AC20" s="291"/>
      <c r="AD20" s="291"/>
      <c r="AE20" s="289"/>
      <c r="AF20" s="292"/>
      <c r="AG20" s="382"/>
      <c r="AH20" s="414">
        <f>IF(AND(OR($C20&lt;&gt;"",$D20&lt;&gt;""),$A20=1,$AJ$6="ДА"),(COUNTIF(F20:R20,1)),"")</f>
        <v>12</v>
      </c>
      <c r="AI20" s="415">
        <f>IF(AND(OR($C20&lt;&gt;"",$D20&lt;&gt;""),$A20=1,$AJ$6="ДА"),AH20/13,"")</f>
        <v>0.92307692307692313</v>
      </c>
      <c r="AJ20" s="416">
        <f>IF(AND(OR($C20&lt;&gt;"",$D20&lt;&gt;""),$A20=1,$AJ$6="ДА"),(COUNTIF(F20:K20,1)),"")</f>
        <v>6</v>
      </c>
      <c r="AK20" s="417">
        <f>IF(AND(OR($C20&lt;&gt;"",$D20&lt;&gt;""),$A20=1,$AJ$6="ДА"),AJ20/6*100,"")</f>
        <v>100</v>
      </c>
      <c r="AL20" s="416">
        <f>IF(AND(OR($C20&lt;&gt;"",$D20&lt;&gt;""),$A20=1,$AJ$6="ДА"),(IF(L20&lt;&gt;"N",L20)+IF(M20&lt;&gt;"N",M20)+IF(N20&lt;&gt;"N",N20)+IF(O20&lt;&gt;"N",O20)+IF(P20&lt;&gt;"N",P20)+IF(Q20&lt;&gt;"N",Q20)+IF(R20&lt;&gt;"N",R20)),"")</f>
        <v>6</v>
      </c>
      <c r="AM20" s="417">
        <f>IF(AND(OR($C20&lt;&gt;"",$D20&lt;&gt;""),$A20=1,$AJ$6="ДА"),AL20/7*100,"")</f>
        <v>85.714285714285708</v>
      </c>
      <c r="AN20" s="418" t="str">
        <f>IF(AND(OR($C20&lt;&gt;"",$D20&lt;&gt;""),$A20=1,$AJ$6="ДА"),(IF(AJ20&lt;=5,"НИЗКИЙ",(IF(AND(AJ20=6,AL20&gt;=0,AL20&lt;=2),"БАЗОВЫЙ",(IF(AND(AJ20=6,AL20&gt;=3,AL20&lt;=4),"ПОВЫШЕННЫЙ","ВЫСОКИЙ")))))),"")</f>
        <v>ВЫСОКИЙ</v>
      </c>
      <c r="AO20" s="379">
        <f>$AH$18</f>
        <v>10.333333333333334</v>
      </c>
      <c r="AP20" s="380">
        <f>$AI$19</f>
        <v>0.79487179487179493</v>
      </c>
      <c r="AQ20" s="381">
        <v>6</v>
      </c>
      <c r="AR20" s="379">
        <f>$AK$19</f>
        <v>100</v>
      </c>
      <c r="AS20" s="381"/>
      <c r="AT20" s="381"/>
      <c r="AU20" s="6"/>
      <c r="AV20" s="6"/>
      <c r="AW20" s="6"/>
      <c r="AX20" s="6"/>
    </row>
    <row r="21" spans="1:50" ht="12.75" customHeight="1">
      <c r="A21" s="12">
        <f>IF('СПИСОК КЛАССА'!J21&gt;0,1,0)</f>
        <v>1</v>
      </c>
      <c r="B21" s="101">
        <v>2</v>
      </c>
      <c r="C21" s="102">
        <f>IF(NOT(ISBLANK('СПИСОК КЛАССА'!C21)),'СПИСОК КЛАССА'!C21,"")</f>
        <v>2</v>
      </c>
      <c r="D21" s="136" t="str">
        <f>IF(NOT(ISBLANK('СПИСОК КЛАССА'!D21)),IF($A21=1,'СПИСОК КЛАССА'!D21, "УЧЕНИК НЕ ВЫПОЛНЯЛ РАБОТУ"),"")</f>
        <v>БОНДАРЕНКО АНДРЕЙ</v>
      </c>
      <c r="E21" s="154">
        <f>IF($C21&lt;&gt;"",'СПИСОК КЛАССА'!J21,"")</f>
        <v>1</v>
      </c>
      <c r="F21" s="134">
        <f>IF(AND(OR($C21&lt;&gt;"",$D21&lt;&gt;""),$A21=1,$AJ$6="ДА"),(IF(A21=1,IF(OR(AND(E21=1,'Ответы учащихся'!E21=1),AND(E21=2,'Ответы учащихся'!E21=4)),1,IF('Ответы учащихся'!E21="N",'Ответы учащихся'!E21,0)),"")),"")</f>
        <v>1</v>
      </c>
      <c r="G21" s="103">
        <f>IF(AND(OR($C21&lt;&gt;"",$D21&lt;&gt;""),$A21=1,$AJ$6="ДА"),(IF(A21=1,IF(OR(AND(E21=1,'Ответы учащихся'!F21=1),AND(E21=2,'Ответы учащихся'!F21=2)),1,IF('Ответы учащихся'!F21="N",'Ответы учащихся'!F21,0)),"")),"")</f>
        <v>1</v>
      </c>
      <c r="H21" s="103">
        <f>IF(AND(OR($C21&lt;&gt;"",$D21&lt;&gt;""),$A21=1,$AJ$6="ДА"),(IF(A21=1,IF(OR(AND(E21=1,'Ответы учащихся'!G21=2),AND(E21=2,'Ответы учащихся'!G21=1)),1,IF('Ответы учащихся'!G21="N",'Ответы учащихся'!G21,0)),"")),"")</f>
        <v>1</v>
      </c>
      <c r="I21" s="103">
        <f>IF(AND(OR($C21&lt;&gt;"",$D21&lt;&gt;""),$A21=1,$AJ$6="ДА"),(IF(A21=1,IF(OR(AND(E21=1,'Ответы учащихся'!H21=4),AND(E21=2,'Ответы учащихся'!H21=1)),1,IF('Ответы учащихся'!H21="N",'Ответы учащихся'!H21,0)),"")),"")</f>
        <v>1</v>
      </c>
      <c r="J21" s="103">
        <f>IF(AND(OR($C21&lt;&gt;"",$D21&lt;&gt;""),$A21=1,$AJ$6="ДА"),(IF(A21=1,IF(OR(AND(E21=1,'Ответы учащихся'!I21=1),AND(E21=2,'Ответы учащихся'!I21=1)),1,IF('Ответы учащихся'!I21="N",'Ответы учащихся'!I21,0)),"")),"")</f>
        <v>1</v>
      </c>
      <c r="K21" s="110">
        <f>IF(AND(OR($C21&lt;&gt;"",$D21&lt;&gt;""),$A21=1,$AJ$6="ДА"),(IF(A21=1,IF(OR(AND(E21=1,'Ответы учащихся'!J21=3),AND(E21=2,'Ответы учащихся'!J21=4)),1,IF('Ответы учащихся'!J21="N",'Ответы учащихся'!J21,0)),"")),"")</f>
        <v>1</v>
      </c>
      <c r="L21" s="134">
        <f>IF(AND(OR($C21&lt;&gt;"",$D21&lt;&gt;""),$A21=1,$AJ$6="ДА"),(IF(A21=1,IF(OR(AND(E21=1,'Ответы учащихся'!K21="ЗАМОЛЧАЛ"),AND(E21=2,'Ответы учащихся'!K21="СЛОЖЕНИЕ ОСНОВ")),1,IF('Ответы учащихся'!K21="N",'Ответы учащихся'!K21,0)),"")),"")</f>
        <v>1</v>
      </c>
      <c r="M21" s="103">
        <f>IF(AND(OR($C21&lt;&gt;"",$D21&lt;&gt;""),$A21=1,$AJ$6="ДА"),IF((ISBLANK($D21)),"",IF($A21=1,'Ответы учащихся'!L21,"")),"")</f>
        <v>0</v>
      </c>
      <c r="N21" s="103">
        <f>IF(AND(OR($C21&lt;&gt;"",$D21&lt;&gt;""),$A21=1,$AJ$6="ДА"),(IF(A21=1,IF(OR(AND(E21=1,'Ответы учащихся'!M21="ПРИМЫКАНИЕ"),AND(E21=2,'Ответы учащихся'!M21="СВОЮ МЕЧТУ")),1,IF('Ответы учащихся'!M21="N",'Ответы учащихся'!M21,0)),"")),"")</f>
        <v>1</v>
      </c>
      <c r="O21" s="103">
        <f>IF(AND(OR($C21&lt;&gt;"",$D21&lt;&gt;""),$A21=1,$AJ$6="ДА"),(IF(A21=1,IF(OR(AND(E21=1,'Ответы учащихся'!N21=12),AND(E21=2,'Ответы учащихся'!N21=26)),1,IF('Ответы учащихся'!N21="N",'Ответы учащихся'!N21,0)),"")),"")</f>
        <v>1</v>
      </c>
      <c r="P21" s="103">
        <f>IF(AND(OR($C21&lt;&gt;"",$D21&lt;&gt;""),$A21=1,$AJ$6="ДА"),(IF(A21=1,IF(OR(AND(E21=1,'Ответы учащихся'!O21=11),AND(E21=2,OR('Ответы учащихся'!O21="24,30",'Ответы учащихся'!O21="30,24"))),1,IF('Ответы учащихся'!O21="N",'Ответы учащихся'!O21,0)),"")),"")</f>
        <v>0</v>
      </c>
      <c r="Q21" s="103">
        <f>IF(AND(OR($C21&lt;&gt;"",$D21&lt;&gt;""),$A21=1,$AJ$6="ДА"),(IF(A21=1,IF(OR(AND(E21=1,'Ответы учащихся'!P21=9),AND(E21=2,'Ответы учащихся'!P21=23)),1,IF('Ответы учащихся'!P21="N",'Ответы учащихся'!P21,0)),"")),"")</f>
        <v>0</v>
      </c>
      <c r="R21" s="110">
        <f>IF(AND(OR($C21&lt;&gt;"",$D21&lt;&gt;""),$A21=1,$AJ$6="ДА"),(IF(A21=1,IF(OR(AND(E21=1,'Ответы учащихся'!Q21=8),AND(E21=2,'Ответы учащихся'!Q21=15)),1,IF('Ответы учащихся'!Q21="N",'Ответы учащихся'!Q21,0)),"")),"")</f>
        <v>1</v>
      </c>
      <c r="S21" s="299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56"/>
      <c r="AG21" s="337"/>
      <c r="AH21" s="419">
        <f t="shared" ref="AH21:AH59" si="3">IF(AND(OR($C21&lt;&gt;"",$D21&lt;&gt;""),$A21=1,$AJ$6="ДА"),(COUNTIF(F21:R21,1)),"")</f>
        <v>10</v>
      </c>
      <c r="AI21" s="149">
        <f t="shared" ref="AI21:AI59" si="4">IF(AND(OR($C21&lt;&gt;"",$D21&lt;&gt;""),$A21=1,$AJ$6="ДА"),AH21/13,"")</f>
        <v>0.76923076923076927</v>
      </c>
      <c r="AJ21" s="347">
        <f t="shared" ref="AJ21:AJ59" si="5">IF(AND(OR($C21&lt;&gt;"",$D21&lt;&gt;""),$A21=1,$AJ$6="ДА"),(COUNTIF(F21:K21,1)),"")</f>
        <v>6</v>
      </c>
      <c r="AK21" s="342">
        <f t="shared" ref="AK21:AK59" si="6">IF(AND(OR($C21&lt;&gt;"",$D21&lt;&gt;""),$A21=1,$AJ$6="ДА"),AJ21/6*100,"")</f>
        <v>100</v>
      </c>
      <c r="AL21" s="159">
        <f t="shared" ref="AL21:AL59" si="7">IF(AND(OR($C21&lt;&gt;"",$D21&lt;&gt;""),$A21=1,$AJ$6="ДА"),(IF(L21&lt;&gt;"N",L21)+IF(M21&lt;&gt;"N",M21)+IF(N21&lt;&gt;"N",N21)+IF(O21&lt;&gt;"N",O21)+IF(P21&lt;&gt;"N",P21)+IF(Q21&lt;&gt;"N",Q21)+IF(R21&lt;&gt;"N",R21)),"")</f>
        <v>4</v>
      </c>
      <c r="AM21" s="344">
        <f t="shared" ref="AM21:AM59" si="8">IF(AND(OR($C21&lt;&gt;"",$D21&lt;&gt;""),$A21=1,$AJ$6="ДА"),AL21/7*100,"")</f>
        <v>57.142857142857139</v>
      </c>
      <c r="AN21" s="420" t="str">
        <f>IF(AND(OR($C21&lt;&gt;"",$D21&lt;&gt;""),$A21=1,$AJ$6="ДА"),(IF(AJ21&lt;=5,"НИЗКИЙ",(IF(AND(AJ21=6,AL21&gt;=0,AL21&lt;=2),"БАЗОВЫЙ",(IF(AND(AJ21=6,AL21&gt;=3,AL21&lt;=4),"ПОВЫШЕННЫЙ","ВЫСОКИЙ")))))),"")</f>
        <v>ПОВЫШЕННЫЙ</v>
      </c>
      <c r="AO21" s="379">
        <f t="shared" ref="AO21:AO59" si="9">$AH$18</f>
        <v>10.333333333333334</v>
      </c>
      <c r="AP21" s="380">
        <f t="shared" ref="AP21:AP59" si="10">$AI$19</f>
        <v>0.79487179487179493</v>
      </c>
      <c r="AQ21" s="381">
        <v>6</v>
      </c>
      <c r="AR21" s="379">
        <f t="shared" ref="AR21:AR59" si="11">$AK$19</f>
        <v>100</v>
      </c>
      <c r="AS21" s="381"/>
      <c r="AT21" s="381"/>
      <c r="AU21" s="6"/>
      <c r="AV21" s="6"/>
      <c r="AW21" s="6"/>
      <c r="AX21" s="6"/>
    </row>
    <row r="22" spans="1:50" ht="12.75" customHeight="1">
      <c r="A22" s="12">
        <f>IF('СПИСОК КЛАССА'!J22&gt;0,1,0)</f>
        <v>1</v>
      </c>
      <c r="B22" s="101">
        <v>3</v>
      </c>
      <c r="C22" s="102">
        <f>IF(NOT(ISBLANK('СПИСОК КЛАССА'!C22)),'СПИСОК КЛАССА'!C22,"")</f>
        <v>3</v>
      </c>
      <c r="D22" s="136" t="str">
        <f>IF(NOT(ISBLANK('СПИСОК КЛАССА'!D22)),IF($A22=1,'СПИСОК КЛАССА'!D22, "УЧЕНИК НЕ ВЫПОЛНЯЛ РАБОТУ"),"")</f>
        <v>БЫКОВА КСЕНИЯ</v>
      </c>
      <c r="E22" s="154">
        <f>IF($C22&lt;&gt;"",'СПИСОК КЛАССА'!J22,"")</f>
        <v>2</v>
      </c>
      <c r="F22" s="134">
        <f>IF(AND(OR($C22&lt;&gt;"",$D22&lt;&gt;""),$A22=1,$AJ$6="ДА"),(IF(A22=1,IF(OR(AND(E22=1,'Ответы учащихся'!E22=1),AND(E22=2,'Ответы учащихся'!E22=4)),1,IF('Ответы учащихся'!E22="N",'Ответы учащихся'!E22,0)),"")),"")</f>
        <v>1</v>
      </c>
      <c r="G22" s="103">
        <f>IF(AND(OR($C22&lt;&gt;"",$D22&lt;&gt;""),$A22=1,$AJ$6="ДА"),(IF(A22=1,IF(OR(AND(E22=1,'Ответы учащихся'!F22=1),AND(E22=2,'Ответы учащихся'!F22=2)),1,IF('Ответы учащихся'!F22="N",'Ответы учащихся'!F22,0)),"")),"")</f>
        <v>1</v>
      </c>
      <c r="H22" s="103">
        <f>IF(AND(OR($C22&lt;&gt;"",$D22&lt;&gt;""),$A22=1,$AJ$6="ДА"),(IF(A22=1,IF(OR(AND(E22=1,'Ответы учащихся'!G22=2),AND(E22=2,'Ответы учащихся'!G22=1)),1,IF('Ответы учащихся'!G22="N",'Ответы учащихся'!G22,0)),"")),"")</f>
        <v>1</v>
      </c>
      <c r="I22" s="103">
        <f>IF(AND(OR($C22&lt;&gt;"",$D22&lt;&gt;""),$A22=1,$AJ$6="ДА"),(IF(A22=1,IF(OR(AND(E22=1,'Ответы учащихся'!H22=4),AND(E22=2,'Ответы учащихся'!H22=1)),1,IF('Ответы учащихся'!H22="N",'Ответы учащихся'!H22,0)),"")),"")</f>
        <v>1</v>
      </c>
      <c r="J22" s="103">
        <f>IF(AND(OR($C22&lt;&gt;"",$D22&lt;&gt;""),$A22=1,$AJ$6="ДА"),(IF(A22=1,IF(OR(AND(E22=1,'Ответы учащихся'!I22=1),AND(E22=2,'Ответы учащихся'!I22=1)),1,IF('Ответы учащихся'!I22="N",'Ответы учащихся'!I22,0)),"")),"")</f>
        <v>1</v>
      </c>
      <c r="K22" s="110">
        <f>IF(AND(OR($C22&lt;&gt;"",$D22&lt;&gt;""),$A22=1,$AJ$6="ДА"),(IF(A22=1,IF(OR(AND(E22=1,'Ответы учащихся'!J22=3),AND(E22=2,'Ответы учащихся'!J22=4)),1,IF('Ответы учащихся'!J22="N",'Ответы учащихся'!J22,0)),"")),"")</f>
        <v>1</v>
      </c>
      <c r="L22" s="134">
        <f>IF(AND(OR($C22&lt;&gt;"",$D22&lt;&gt;""),$A22=1,$AJ$6="ДА"),(IF(A22=1,IF(OR(AND(E22=1,'Ответы учащихся'!K22="ЗАМОЛЧАЛ"),AND(E22=2,'Ответы учащихся'!K22="СЛОЖЕНИЕ ОСНОВ")),1,IF('Ответы учащихся'!K22="N",'Ответы учащихся'!K22,0)),"")),"")</f>
        <v>1</v>
      </c>
      <c r="M22" s="103">
        <f>IF(AND(OR($C22&lt;&gt;"",$D22&lt;&gt;""),$A22=1,$AJ$6="ДА"),IF((ISBLANK($D22)),"",IF($A22=1,'Ответы учащихся'!L22,"")),"")</f>
        <v>1</v>
      </c>
      <c r="N22" s="103">
        <f>IF(AND(OR($C22&lt;&gt;"",$D22&lt;&gt;""),$A22=1,$AJ$6="ДА"),(IF(A22=1,IF(OR(AND(E22=1,'Ответы учащихся'!M22="ПРИМЫКАНИЕ"),AND(E22=2,'Ответы учащихся'!M22="СВОЮ МЕЧТУ")),1,IF('Ответы учащихся'!M22="N",'Ответы учащихся'!M22,0)),"")),"")</f>
        <v>1</v>
      </c>
      <c r="O22" s="103">
        <f>IF(AND(OR($C22&lt;&gt;"",$D22&lt;&gt;""),$A22=1,$AJ$6="ДА"),(IF(A22=1,IF(OR(AND(E22=1,'Ответы учащихся'!N22=12),AND(E22=2,'Ответы учащихся'!N22=26)),1,IF('Ответы учащихся'!N22="N",'Ответы учащихся'!N22,0)),"")),"")</f>
        <v>1</v>
      </c>
      <c r="P22" s="103">
        <f>IF(AND(OR($C22&lt;&gt;"",$D22&lt;&gt;""),$A22=1,$AJ$6="ДА"),(IF(A22=1,IF(OR(AND(E22=1,'Ответы учащихся'!O22=11),AND(E22=2,OR('Ответы учащихся'!O22="24,30",'Ответы учащихся'!O22="30,24"))),1,IF('Ответы учащихся'!O22="N",'Ответы учащихся'!O22,0)),"")),"")</f>
        <v>1</v>
      </c>
      <c r="Q22" s="103">
        <f>IF(AND(OR($C22&lt;&gt;"",$D22&lt;&gt;""),$A22=1,$AJ$6="ДА"),(IF(A22=1,IF(OR(AND(E22=1,'Ответы учащихся'!P22=9),AND(E22=2,'Ответы учащихся'!P22=23)),1,IF('Ответы учащихся'!P22="N",'Ответы учащихся'!P22,0)),"")),"")</f>
        <v>1</v>
      </c>
      <c r="R22" s="110">
        <f>IF(AND(OR($C22&lt;&gt;"",$D22&lt;&gt;""),$A22=1,$AJ$6="ДА"),(IF(A22=1,IF(OR(AND(E22=1,'Ответы учащихся'!Q22=8),AND(E22=2,'Ответы учащихся'!Q22=15)),1,IF('Ответы учащихся'!Q22="N",'Ответы учащихся'!Q22,0)),"")),"")</f>
        <v>1</v>
      </c>
      <c r="S22" s="299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56"/>
      <c r="AG22" s="337"/>
      <c r="AH22" s="419">
        <f t="shared" si="3"/>
        <v>13</v>
      </c>
      <c r="AI22" s="149">
        <f t="shared" si="4"/>
        <v>1</v>
      </c>
      <c r="AJ22" s="347">
        <f t="shared" si="5"/>
        <v>6</v>
      </c>
      <c r="AK22" s="342">
        <f t="shared" si="6"/>
        <v>100</v>
      </c>
      <c r="AL22" s="159">
        <f t="shared" si="7"/>
        <v>7</v>
      </c>
      <c r="AM22" s="344">
        <f t="shared" si="8"/>
        <v>100</v>
      </c>
      <c r="AN22" s="420" t="str">
        <f t="shared" ref="AN22:AN59" si="12">IF(AND(OR($C22&lt;&gt;"",$D22&lt;&gt;""),$A22=1,$AJ$6="ДА"),(IF(AJ22&lt;=5,"НИЗКИЙ",(IF(AND(AJ22=6,AL22&gt;=0,AL22&lt;=2),"БАЗОВЫЙ",(IF(AND(AJ22=6,AL22&gt;=3,AL22&lt;=4),"ПОВЫШЕННЫЙ","ВЫСОКИЙ")))))),"")</f>
        <v>ВЫСОКИЙ</v>
      </c>
      <c r="AO22" s="379">
        <f t="shared" si="9"/>
        <v>10.333333333333334</v>
      </c>
      <c r="AP22" s="380">
        <f t="shared" si="10"/>
        <v>0.79487179487179493</v>
      </c>
      <c r="AQ22" s="381">
        <v>6</v>
      </c>
      <c r="AR22" s="379">
        <f t="shared" si="11"/>
        <v>100</v>
      </c>
      <c r="AS22" s="381"/>
      <c r="AT22" s="381"/>
      <c r="AU22" s="6"/>
      <c r="AV22" s="6"/>
      <c r="AW22" s="6"/>
      <c r="AX22" s="6"/>
    </row>
    <row r="23" spans="1:50" ht="12.75" customHeight="1">
      <c r="A23" s="12">
        <f>IF('СПИСОК КЛАССА'!J23&gt;0,1,0)</f>
        <v>1</v>
      </c>
      <c r="B23" s="101">
        <v>4</v>
      </c>
      <c r="C23" s="102">
        <f>IF(NOT(ISBLANK('СПИСОК КЛАССА'!C23)),'СПИСОК КЛАССА'!C23,"")</f>
        <v>4</v>
      </c>
      <c r="D23" s="136" t="str">
        <f>IF(NOT(ISBLANK('СПИСОК КЛАССА'!D23)),IF($A23=1,'СПИСОК КЛАССА'!D23, "УЧЕНИК НЕ ВЫПОЛНЯЛ РАБОТУ"),"")</f>
        <v>ВОВК ГЕОРГИЙ</v>
      </c>
      <c r="E23" s="154">
        <f>IF($C23&lt;&gt;"",'СПИСОК КЛАССА'!J23,"")</f>
        <v>2</v>
      </c>
      <c r="F23" s="134">
        <f>IF(AND(OR($C23&lt;&gt;"",$D23&lt;&gt;""),$A23=1,$AJ$6="ДА"),(IF(A23=1,IF(OR(AND(E23=1,'Ответы учащихся'!E23=1),AND(E23=2,'Ответы учащихся'!E23=4)),1,IF('Ответы учащихся'!E23="N",'Ответы учащихся'!E23,0)),"")),"")</f>
        <v>1</v>
      </c>
      <c r="G23" s="103">
        <f>IF(AND(OR($C23&lt;&gt;"",$D23&lt;&gt;""),$A23=1,$AJ$6="ДА"),(IF(A23=1,IF(OR(AND(E23=1,'Ответы учащихся'!F23=1),AND(E23=2,'Ответы учащихся'!F23=2)),1,IF('Ответы учащихся'!F23="N",'Ответы учащихся'!F23,0)),"")),"")</f>
        <v>1</v>
      </c>
      <c r="H23" s="103">
        <f>IF(AND(OR($C23&lt;&gt;"",$D23&lt;&gt;""),$A23=1,$AJ$6="ДА"),(IF(A23=1,IF(OR(AND(E23=1,'Ответы учащихся'!G23=2),AND(E23=2,'Ответы учащихся'!G23=1)),1,IF('Ответы учащихся'!G23="N",'Ответы учащихся'!G23,0)),"")),"")</f>
        <v>1</v>
      </c>
      <c r="I23" s="103">
        <f>IF(AND(OR($C23&lt;&gt;"",$D23&lt;&gt;""),$A23=1,$AJ$6="ДА"),(IF(A23=1,IF(OR(AND(E23=1,'Ответы учащихся'!H23=4),AND(E23=2,'Ответы учащихся'!H23=1)),1,IF('Ответы учащихся'!H23="N",'Ответы учащихся'!H23,0)),"")),"")</f>
        <v>1</v>
      </c>
      <c r="J23" s="103">
        <f>IF(AND(OR($C23&lt;&gt;"",$D23&lt;&gt;""),$A23=1,$AJ$6="ДА"),(IF(A23=1,IF(OR(AND(E23=1,'Ответы учащихся'!I23=1),AND(E23=2,'Ответы учащихся'!I23=1)),1,IF('Ответы учащихся'!I23="N",'Ответы учащихся'!I23,0)),"")),"")</f>
        <v>1</v>
      </c>
      <c r="K23" s="110">
        <f>IF(AND(OR($C23&lt;&gt;"",$D23&lt;&gt;""),$A23=1,$AJ$6="ДА"),(IF(A23=1,IF(OR(AND(E23=1,'Ответы учащихся'!J23=3),AND(E23=2,'Ответы учащихся'!J23=4)),1,IF('Ответы учащихся'!J23="N",'Ответы учащихся'!J23,0)),"")),"")</f>
        <v>1</v>
      </c>
      <c r="L23" s="134">
        <f>IF(AND(OR($C23&lt;&gt;"",$D23&lt;&gt;""),$A23=1,$AJ$6="ДА"),(IF(A23=1,IF(OR(AND(E23=1,'Ответы учащихся'!K23="ЗАМОЛЧАЛ"),AND(E23=2,'Ответы учащихся'!K23="СЛОЖЕНИЕ ОСНОВ")),1,IF('Ответы учащихся'!K23="N",'Ответы учащихся'!K23,0)),"")),"")</f>
        <v>1</v>
      </c>
      <c r="M23" s="103">
        <f>IF(AND(OR($C23&lt;&gt;"",$D23&lt;&gt;""),$A23=1,$AJ$6="ДА"),IF((ISBLANK($D23)),"",IF($A23=1,'Ответы учащихся'!L23,"")),"")</f>
        <v>1</v>
      </c>
      <c r="N23" s="103">
        <f>IF(AND(OR($C23&lt;&gt;"",$D23&lt;&gt;""),$A23=1,$AJ$6="ДА"),(IF(A23=1,IF(OR(AND(E23=1,'Ответы учащихся'!M23="ПРИМЫКАНИЕ"),AND(E23=2,'Ответы учащихся'!M23="СВОЮ МЕЧТУ")),1,IF('Ответы учащихся'!M23="N",'Ответы учащихся'!M23,0)),"")),"")</f>
        <v>0</v>
      </c>
      <c r="O23" s="103">
        <f>IF(AND(OR($C23&lt;&gt;"",$D23&lt;&gt;""),$A23=1,$AJ$6="ДА"),(IF(A23=1,IF(OR(AND(E23=1,'Ответы учащихся'!N23=12),AND(E23=2,'Ответы учащихся'!N23=26)),1,IF('Ответы учащихся'!N23="N",'Ответы учащихся'!N23,0)),"")),"")</f>
        <v>0</v>
      </c>
      <c r="P23" s="103">
        <f>IF(AND(OR($C23&lt;&gt;"",$D23&lt;&gt;""),$A23=1,$AJ$6="ДА"),(IF(A23=1,IF(OR(AND(E23=1,'Ответы учащихся'!O23=11),AND(E23=2,OR('Ответы учащихся'!O23="24,30",'Ответы учащихся'!O23="30,24"))),1,IF('Ответы учащихся'!O23="N",'Ответы учащихся'!O23,0)),"")),"")</f>
        <v>0</v>
      </c>
      <c r="Q23" s="103">
        <f>IF(AND(OR($C23&lt;&gt;"",$D23&lt;&gt;""),$A23=1,$AJ$6="ДА"),(IF(A23=1,IF(OR(AND(E23=1,'Ответы учащихся'!P23=9),AND(E23=2,'Ответы учащихся'!P23=23)),1,IF('Ответы учащихся'!P23="N",'Ответы учащихся'!P23,0)),"")),"")</f>
        <v>0</v>
      </c>
      <c r="R23" s="110">
        <f>IF(AND(OR($C23&lt;&gt;"",$D23&lt;&gt;""),$A23=1,$AJ$6="ДА"),(IF(A23=1,IF(OR(AND(E23=1,'Ответы учащихся'!Q23=8),AND(E23=2,'Ответы учащихся'!Q23=15)),1,IF('Ответы учащихся'!Q23="N",'Ответы учащихся'!Q23,0)),"")),"")</f>
        <v>1</v>
      </c>
      <c r="S23" s="299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56"/>
      <c r="AG23" s="337"/>
      <c r="AH23" s="419">
        <f t="shared" si="3"/>
        <v>9</v>
      </c>
      <c r="AI23" s="149">
        <f t="shared" si="4"/>
        <v>0.69230769230769229</v>
      </c>
      <c r="AJ23" s="347">
        <f t="shared" si="5"/>
        <v>6</v>
      </c>
      <c r="AK23" s="342">
        <f t="shared" si="6"/>
        <v>100</v>
      </c>
      <c r="AL23" s="159">
        <f t="shared" si="7"/>
        <v>3</v>
      </c>
      <c r="AM23" s="344">
        <f t="shared" si="8"/>
        <v>42.857142857142854</v>
      </c>
      <c r="AN23" s="420" t="str">
        <f t="shared" si="12"/>
        <v>ПОВЫШЕННЫЙ</v>
      </c>
      <c r="AO23" s="379">
        <f t="shared" si="9"/>
        <v>10.333333333333334</v>
      </c>
      <c r="AP23" s="380">
        <f t="shared" si="10"/>
        <v>0.79487179487179493</v>
      </c>
      <c r="AQ23" s="381">
        <v>6</v>
      </c>
      <c r="AR23" s="379">
        <f t="shared" si="11"/>
        <v>100</v>
      </c>
      <c r="AS23" s="381"/>
      <c r="AT23" s="381"/>
      <c r="AU23" s="6"/>
      <c r="AV23" s="6"/>
      <c r="AW23" s="6"/>
      <c r="AX23" s="6"/>
    </row>
    <row r="24" spans="1:50" ht="12.75" customHeight="1">
      <c r="A24" s="12">
        <f>IF('СПИСОК КЛАССА'!J24&gt;0,1,0)</f>
        <v>1</v>
      </c>
      <c r="B24" s="101">
        <v>5</v>
      </c>
      <c r="C24" s="102">
        <f>IF(NOT(ISBLANK('СПИСОК КЛАССА'!C24)),'СПИСОК КЛАССА'!C24,"")</f>
        <v>5</v>
      </c>
      <c r="D24" s="136" t="str">
        <f>IF(NOT(ISBLANK('СПИСОК КЛАССА'!D24)),IF($A24=1,'СПИСОК КЛАССА'!D24, "УЧЕНИК НЕ ВЫПОЛНЯЛ РАБОТУ"),"")</f>
        <v>ГАСАНОВА ГУНЕЛ</v>
      </c>
      <c r="E24" s="154">
        <f>IF($C24&lt;&gt;"",'СПИСОК КЛАССА'!J24,"")</f>
        <v>2</v>
      </c>
      <c r="F24" s="134">
        <f>IF(AND(OR($C24&lt;&gt;"",$D24&lt;&gt;""),$A24=1,$AJ$6="ДА"),(IF(A24=1,IF(OR(AND(E24=1,'Ответы учащихся'!E24=1),AND(E24=2,'Ответы учащихся'!E24=4)),1,IF('Ответы учащихся'!E24="N",'Ответы учащихся'!E24,0)),"")),"")</f>
        <v>1</v>
      </c>
      <c r="G24" s="103">
        <f>IF(AND(OR($C24&lt;&gt;"",$D24&lt;&gt;""),$A24=1,$AJ$6="ДА"),(IF(A24=1,IF(OR(AND(E24=1,'Ответы учащихся'!F24=1),AND(E24=2,'Ответы учащихся'!F24=2)),1,IF('Ответы учащихся'!F24="N",'Ответы учащихся'!F24,0)),"")),"")</f>
        <v>1</v>
      </c>
      <c r="H24" s="103">
        <f>IF(AND(OR($C24&lt;&gt;"",$D24&lt;&gt;""),$A24=1,$AJ$6="ДА"),(IF(A24=1,IF(OR(AND(E24=1,'Ответы учащихся'!G24=2),AND(E24=2,'Ответы учащихся'!G24=1)),1,IF('Ответы учащихся'!G24="N",'Ответы учащихся'!G24,0)),"")),"")</f>
        <v>1</v>
      </c>
      <c r="I24" s="103">
        <f>IF(AND(OR($C24&lt;&gt;"",$D24&lt;&gt;""),$A24=1,$AJ$6="ДА"),(IF(A24=1,IF(OR(AND(E24=1,'Ответы учащихся'!H24=4),AND(E24=2,'Ответы учащихся'!H24=1)),1,IF('Ответы учащихся'!H24="N",'Ответы учащихся'!H24,0)),"")),"")</f>
        <v>1</v>
      </c>
      <c r="J24" s="103">
        <f>IF(AND(OR($C24&lt;&gt;"",$D24&lt;&gt;""),$A24=1,$AJ$6="ДА"),(IF(A24=1,IF(OR(AND(E24=1,'Ответы учащихся'!I24=1),AND(E24=2,'Ответы учащихся'!I24=1)),1,IF('Ответы учащихся'!I24="N",'Ответы учащихся'!I24,0)),"")),"")</f>
        <v>1</v>
      </c>
      <c r="K24" s="110">
        <f>IF(AND(OR($C24&lt;&gt;"",$D24&lt;&gt;""),$A24=1,$AJ$6="ДА"),(IF(A24=1,IF(OR(AND(E24=1,'Ответы учащихся'!J24=3),AND(E24=2,'Ответы учащихся'!J24=4)),1,IF('Ответы учащихся'!J24="N",'Ответы учащихся'!J24,0)),"")),"")</f>
        <v>1</v>
      </c>
      <c r="L24" s="134">
        <f>IF(AND(OR($C24&lt;&gt;"",$D24&lt;&gt;""),$A24=1,$AJ$6="ДА"),(IF(A24=1,IF(OR(AND(E24=1,'Ответы учащихся'!K24="ЗАМОЛЧАЛ"),AND(E24=2,'Ответы учащихся'!K24="СЛОЖЕНИЕ ОСНОВ")),1,IF('Ответы учащихся'!K24="N",'Ответы учащихся'!K24,0)),"")),"")</f>
        <v>1</v>
      </c>
      <c r="M24" s="103">
        <f>IF(AND(OR($C24&lt;&gt;"",$D24&lt;&gt;""),$A24=1,$AJ$6="ДА"),IF((ISBLANK($D24)),"",IF($A24=1,'Ответы учащихся'!L24,"")),"")</f>
        <v>1</v>
      </c>
      <c r="N24" s="103">
        <f>IF(AND(OR($C24&lt;&gt;"",$D24&lt;&gt;""),$A24=1,$AJ$6="ДА"),(IF(A24=1,IF(OR(AND(E24=1,'Ответы учащихся'!M24="ПРИМЫКАНИЕ"),AND(E24=2,'Ответы учащихся'!M24="СВОЮ МЕЧТУ")),1,IF('Ответы учащихся'!M24="N",'Ответы учащихся'!M24,0)),"")),"")</f>
        <v>0</v>
      </c>
      <c r="O24" s="103">
        <f>IF(AND(OR($C24&lt;&gt;"",$D24&lt;&gt;""),$A24=1,$AJ$6="ДА"),(IF(A24=1,IF(OR(AND(E24=1,'Ответы учащихся'!N24=12),AND(E24=2,'Ответы учащихся'!N24=26)),1,IF('Ответы учащихся'!N24="N",'Ответы учащихся'!N24,0)),"")),"")</f>
        <v>0</v>
      </c>
      <c r="P24" s="103">
        <f>IF(AND(OR($C24&lt;&gt;"",$D24&lt;&gt;""),$A24=1,$AJ$6="ДА"),(IF(A24=1,IF(OR(AND(E24=1,'Ответы учащихся'!O24=11),AND(E24=2,OR('Ответы учащихся'!O24="24,30",'Ответы учащихся'!O24="30,24"))),1,IF('Ответы учащихся'!O24="N",'Ответы учащихся'!O24,0)),"")),"")</f>
        <v>1</v>
      </c>
      <c r="Q24" s="103">
        <f>IF(AND(OR($C24&lt;&gt;"",$D24&lt;&gt;""),$A24=1,$AJ$6="ДА"),(IF(A24=1,IF(OR(AND(E24=1,'Ответы учащихся'!P24=9),AND(E24=2,'Ответы учащихся'!P24=23)),1,IF('Ответы учащихся'!P24="N",'Ответы учащихся'!P24,0)),"")),"")</f>
        <v>0</v>
      </c>
      <c r="R24" s="110">
        <f>IF(AND(OR($C24&lt;&gt;"",$D24&lt;&gt;""),$A24=1,$AJ$6="ДА"),(IF(A24=1,IF(OR(AND(E24=1,'Ответы учащихся'!Q24=8),AND(E24=2,'Ответы учащихся'!Q24=15)),1,IF('Ответы учащихся'!Q24="N",'Ответы учащихся'!Q24,0)),"")),"")</f>
        <v>1</v>
      </c>
      <c r="S24" s="299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56"/>
      <c r="AG24" s="337"/>
      <c r="AH24" s="419">
        <f t="shared" si="3"/>
        <v>10</v>
      </c>
      <c r="AI24" s="149">
        <f t="shared" si="4"/>
        <v>0.76923076923076927</v>
      </c>
      <c r="AJ24" s="347">
        <f t="shared" si="5"/>
        <v>6</v>
      </c>
      <c r="AK24" s="342">
        <f t="shared" si="6"/>
        <v>100</v>
      </c>
      <c r="AL24" s="159">
        <f t="shared" si="7"/>
        <v>4</v>
      </c>
      <c r="AM24" s="344">
        <f t="shared" si="8"/>
        <v>57.142857142857139</v>
      </c>
      <c r="AN24" s="420" t="str">
        <f t="shared" si="12"/>
        <v>ПОВЫШЕННЫЙ</v>
      </c>
      <c r="AO24" s="379">
        <f t="shared" si="9"/>
        <v>10.333333333333334</v>
      </c>
      <c r="AP24" s="380">
        <f t="shared" si="10"/>
        <v>0.79487179487179493</v>
      </c>
      <c r="AQ24" s="381">
        <v>6</v>
      </c>
      <c r="AR24" s="379">
        <f t="shared" si="11"/>
        <v>100</v>
      </c>
      <c r="AS24" s="381"/>
      <c r="AT24" s="381"/>
      <c r="AU24" s="6"/>
      <c r="AV24" s="6"/>
      <c r="AW24" s="6"/>
      <c r="AX24" s="6"/>
    </row>
    <row r="25" spans="1:50" ht="12.75" customHeight="1">
      <c r="A25" s="12">
        <f>IF('СПИСОК КЛАССА'!J25&gt;0,1,0)</f>
        <v>1</v>
      </c>
      <c r="B25" s="101">
        <v>6</v>
      </c>
      <c r="C25" s="102">
        <f>IF(NOT(ISBLANK('СПИСОК КЛАССА'!C25)),'СПИСОК КЛАССА'!C25,"")</f>
        <v>6</v>
      </c>
      <c r="D25" s="136" t="str">
        <f>IF(NOT(ISBLANK('СПИСОК КЛАССА'!D25)),IF($A25=1,'СПИСОК КЛАССА'!D25, "УЧЕНИК НЕ ВЫПОЛНЯЛ РАБОТУ"),"")</f>
        <v>ДАБИНА ДАРЬЯ</v>
      </c>
      <c r="E25" s="154">
        <f>IF($C25&lt;&gt;"",'СПИСОК КЛАССА'!J25,"")</f>
        <v>1</v>
      </c>
      <c r="F25" s="134">
        <f>IF(AND(OR($C25&lt;&gt;"",$D25&lt;&gt;""),$A25=1,$AJ$6="ДА"),(IF(A25=1,IF(OR(AND(E25=1,'Ответы учащихся'!E25=1),AND(E25=2,'Ответы учащихся'!E25=4)),1,IF('Ответы учащихся'!E25="N",'Ответы учащихся'!E25,0)),"")),"")</f>
        <v>1</v>
      </c>
      <c r="G25" s="103">
        <f>IF(AND(OR($C25&lt;&gt;"",$D25&lt;&gt;""),$A25=1,$AJ$6="ДА"),(IF(A25=1,IF(OR(AND(E25=1,'Ответы учащихся'!F25=1),AND(E25=2,'Ответы учащихся'!F25=2)),1,IF('Ответы учащихся'!F25="N",'Ответы учащихся'!F25,0)),"")),"")</f>
        <v>1</v>
      </c>
      <c r="H25" s="103">
        <f>IF(AND(OR($C25&lt;&gt;"",$D25&lt;&gt;""),$A25=1,$AJ$6="ДА"),(IF(A25=1,IF(OR(AND(E25=1,'Ответы учащихся'!G25=2),AND(E25=2,'Ответы учащихся'!G25=1)),1,IF('Ответы учащихся'!G25="N",'Ответы учащихся'!G25,0)),"")),"")</f>
        <v>1</v>
      </c>
      <c r="I25" s="103">
        <f>IF(AND(OR($C25&lt;&gt;"",$D25&lt;&gt;""),$A25=1,$AJ$6="ДА"),(IF(A25=1,IF(OR(AND(E25=1,'Ответы учащихся'!H25=4),AND(E25=2,'Ответы учащихся'!H25=1)),1,IF('Ответы учащихся'!H25="N",'Ответы учащихся'!H25,0)),"")),"")</f>
        <v>1</v>
      </c>
      <c r="J25" s="103">
        <f>IF(AND(OR($C25&lt;&gt;"",$D25&lt;&gt;""),$A25=1,$AJ$6="ДА"),(IF(A25=1,IF(OR(AND(E25=1,'Ответы учащихся'!I25=1),AND(E25=2,'Ответы учащихся'!I25=1)),1,IF('Ответы учащихся'!I25="N",'Ответы учащихся'!I25,0)),"")),"")</f>
        <v>1</v>
      </c>
      <c r="K25" s="110">
        <f>IF(AND(OR($C25&lt;&gt;"",$D25&lt;&gt;""),$A25=1,$AJ$6="ДА"),(IF(A25=1,IF(OR(AND(E25=1,'Ответы учащихся'!J25=3),AND(E25=2,'Ответы учащихся'!J25=4)),1,IF('Ответы учащихся'!J25="N",'Ответы учащихся'!J25,0)),"")),"")</f>
        <v>1</v>
      </c>
      <c r="L25" s="134">
        <f>IF(AND(OR($C25&lt;&gt;"",$D25&lt;&gt;""),$A25=1,$AJ$6="ДА"),(IF(A25=1,IF(OR(AND(E25=1,'Ответы учащихся'!K25="ЗАМОЛЧАЛ"),AND(E25=2,'Ответы учащихся'!K25="СЛОЖЕНИЕ ОСНОВ")),1,IF('Ответы учащихся'!K25="N",'Ответы учащихся'!K25,0)),"")),"")</f>
        <v>1</v>
      </c>
      <c r="M25" s="103">
        <f>IF(AND(OR($C25&lt;&gt;"",$D25&lt;&gt;""),$A25=1,$AJ$6="ДА"),IF((ISBLANK($D25)),"",IF($A25=1,'Ответы учащихся'!L25,"")),"")</f>
        <v>0</v>
      </c>
      <c r="N25" s="103">
        <f>IF(AND(OR($C25&lt;&gt;"",$D25&lt;&gt;""),$A25=1,$AJ$6="ДА"),(IF(A25=1,IF(OR(AND(E25=1,'Ответы учащихся'!M25="ПРИМЫКАНИЕ"),AND(E25=2,'Ответы учащихся'!M25="СВОЮ МЕЧТУ")),1,IF('Ответы учащихся'!M25="N",'Ответы учащихся'!M25,0)),"")),"")</f>
        <v>1</v>
      </c>
      <c r="O25" s="103">
        <f>IF(AND(OR($C25&lt;&gt;"",$D25&lt;&gt;""),$A25=1,$AJ$6="ДА"),(IF(A25=1,IF(OR(AND(E25=1,'Ответы учащихся'!N25=12),AND(E25=2,'Ответы учащихся'!N25=26)),1,IF('Ответы учащихся'!N25="N",'Ответы учащихся'!N25,0)),"")),"")</f>
        <v>0</v>
      </c>
      <c r="P25" s="103">
        <f>IF(AND(OR($C25&lt;&gt;"",$D25&lt;&gt;""),$A25=1,$AJ$6="ДА"),(IF(A25=1,IF(OR(AND(E25=1,'Ответы учащихся'!O25=11),AND(E25=2,OR('Ответы учащихся'!O25="24,30",'Ответы учащихся'!O25="30,24"))),1,IF('Ответы учащихся'!O25="N",'Ответы учащихся'!O25,0)),"")),"")</f>
        <v>0</v>
      </c>
      <c r="Q25" s="103">
        <f>IF(AND(OR($C25&lt;&gt;"",$D25&lt;&gt;""),$A25=1,$AJ$6="ДА"),(IF(A25=1,IF(OR(AND(E25=1,'Ответы учащихся'!P25=9),AND(E25=2,'Ответы учащихся'!P25=23)),1,IF('Ответы учащихся'!P25="N",'Ответы учащихся'!P25,0)),"")),"")</f>
        <v>1</v>
      </c>
      <c r="R25" s="110">
        <f>IF(AND(OR($C25&lt;&gt;"",$D25&lt;&gt;""),$A25=1,$AJ$6="ДА"),(IF(A25=1,IF(OR(AND(E25=1,'Ответы учащихся'!Q25=8),AND(E25=2,'Ответы учащихся'!Q25=15)),1,IF('Ответы учащихся'!Q25="N",'Ответы учащихся'!Q25,0)),"")),"")</f>
        <v>1</v>
      </c>
      <c r="S25" s="299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56"/>
      <c r="AG25" s="337"/>
      <c r="AH25" s="419">
        <f t="shared" si="3"/>
        <v>10</v>
      </c>
      <c r="AI25" s="149">
        <f t="shared" si="4"/>
        <v>0.76923076923076927</v>
      </c>
      <c r="AJ25" s="347">
        <f t="shared" si="5"/>
        <v>6</v>
      </c>
      <c r="AK25" s="342">
        <f t="shared" si="6"/>
        <v>100</v>
      </c>
      <c r="AL25" s="159">
        <f t="shared" si="7"/>
        <v>4</v>
      </c>
      <c r="AM25" s="344">
        <f t="shared" si="8"/>
        <v>57.142857142857139</v>
      </c>
      <c r="AN25" s="420" t="str">
        <f t="shared" si="12"/>
        <v>ПОВЫШЕННЫЙ</v>
      </c>
      <c r="AO25" s="379">
        <f t="shared" si="9"/>
        <v>10.333333333333334</v>
      </c>
      <c r="AP25" s="380">
        <f t="shared" si="10"/>
        <v>0.79487179487179493</v>
      </c>
      <c r="AQ25" s="381">
        <v>6</v>
      </c>
      <c r="AR25" s="379">
        <f t="shared" si="11"/>
        <v>100</v>
      </c>
      <c r="AS25" s="381"/>
      <c r="AT25" s="381"/>
      <c r="AU25" s="6"/>
      <c r="AV25" s="6"/>
      <c r="AW25" s="6"/>
      <c r="AX25" s="6"/>
    </row>
    <row r="26" spans="1:50" ht="12.75" customHeight="1">
      <c r="A26" s="12">
        <f>IF('СПИСОК КЛАССА'!J26&gt;0,1,0)</f>
        <v>1</v>
      </c>
      <c r="B26" s="101">
        <v>7</v>
      </c>
      <c r="C26" s="102">
        <f>IF(NOT(ISBLANK('СПИСОК КЛАССА'!C26)),'СПИСОК КЛАССА'!C26,"")</f>
        <v>7</v>
      </c>
      <c r="D26" s="136" t="str">
        <f>IF(NOT(ISBLANK('СПИСОК КЛАССА'!D26)),IF($A26=1,'СПИСОК КЛАССА'!D26, "УЧЕНИК НЕ ВЫПОЛНЯЛ РАБОТУ"),"")</f>
        <v>ПОПОВ АЛЕКСЕЙ</v>
      </c>
      <c r="E26" s="154">
        <f>IF($C26&lt;&gt;"",'СПИСОК КЛАССА'!J26,"")</f>
        <v>2</v>
      </c>
      <c r="F26" s="134">
        <f>IF(AND(OR($C26&lt;&gt;"",$D26&lt;&gt;""),$A26=1,$AJ$6="ДА"),(IF(A26=1,IF(OR(AND(E26=1,'Ответы учащихся'!E26=1),AND(E26=2,'Ответы учащихся'!E26=4)),1,IF('Ответы учащихся'!E26="N",'Ответы учащихся'!E26,0)),"")),"")</f>
        <v>1</v>
      </c>
      <c r="G26" s="103">
        <f>IF(AND(OR($C26&lt;&gt;"",$D26&lt;&gt;""),$A26=1,$AJ$6="ДА"),(IF(A26=1,IF(OR(AND(E26=1,'Ответы учащихся'!F26=1),AND(E26=2,'Ответы учащихся'!F26=2)),1,IF('Ответы учащихся'!F26="N",'Ответы учащихся'!F26,0)),"")),"")</f>
        <v>1</v>
      </c>
      <c r="H26" s="103">
        <f>IF(AND(OR($C26&lt;&gt;"",$D26&lt;&gt;""),$A26=1,$AJ$6="ДА"),(IF(A26=1,IF(OR(AND(E26=1,'Ответы учащихся'!G26=2),AND(E26=2,'Ответы учащихся'!G26=1)),1,IF('Ответы учащихся'!G26="N",'Ответы учащихся'!G26,0)),"")),"")</f>
        <v>1</v>
      </c>
      <c r="I26" s="103">
        <f>IF(AND(OR($C26&lt;&gt;"",$D26&lt;&gt;""),$A26=1,$AJ$6="ДА"),(IF(A26=1,IF(OR(AND(E26=1,'Ответы учащихся'!H26=4),AND(E26=2,'Ответы учащихся'!H26=1)),1,IF('Ответы учащихся'!H26="N",'Ответы учащихся'!H26,0)),"")),"")</f>
        <v>1</v>
      </c>
      <c r="J26" s="103">
        <f>IF(AND(OR($C26&lt;&gt;"",$D26&lt;&gt;""),$A26=1,$AJ$6="ДА"),(IF(A26=1,IF(OR(AND(E26=1,'Ответы учащихся'!I26=1),AND(E26=2,'Ответы учащихся'!I26=1)),1,IF('Ответы учащихся'!I26="N",'Ответы учащихся'!I26,0)),"")),"")</f>
        <v>1</v>
      </c>
      <c r="K26" s="110">
        <f>IF(AND(OR($C26&lt;&gt;"",$D26&lt;&gt;""),$A26=1,$AJ$6="ДА"),(IF(A26=1,IF(OR(AND(E26=1,'Ответы учащихся'!J26=3),AND(E26=2,'Ответы учащихся'!J26=4)),1,IF('Ответы учащихся'!J26="N",'Ответы учащихся'!J26,0)),"")),"")</f>
        <v>1</v>
      </c>
      <c r="L26" s="134">
        <f>IF(AND(OR($C26&lt;&gt;"",$D26&lt;&gt;""),$A26=1,$AJ$6="ДА"),(IF(A26=1,IF(OR(AND(E26=1,'Ответы учащихся'!K26="ЗАМОЛЧАЛ"),AND(E26=2,'Ответы учащихся'!K26="СЛОЖЕНИЕ ОСНОВ")),1,IF('Ответы учащихся'!K26="N",'Ответы учащихся'!K26,0)),"")),"")</f>
        <v>1</v>
      </c>
      <c r="M26" s="103">
        <f>IF(AND(OR($C26&lt;&gt;"",$D26&lt;&gt;""),$A26=1,$AJ$6="ДА"),IF((ISBLANK($D26)),"",IF($A26=1,'Ответы учащихся'!L26,"")),"")</f>
        <v>1</v>
      </c>
      <c r="N26" s="103">
        <f>IF(AND(OR($C26&lt;&gt;"",$D26&lt;&gt;""),$A26=1,$AJ$6="ДА"),(IF(A26=1,IF(OR(AND(E26=1,'Ответы учащихся'!M26="ПРИМЫКАНИЕ"),AND(E26=2,'Ответы учащихся'!M26="СВОЮ МЕЧТУ")),1,IF('Ответы учащихся'!M26="N",'Ответы учащихся'!M26,0)),"")),"")</f>
        <v>0</v>
      </c>
      <c r="O26" s="103">
        <f>IF(AND(OR($C26&lt;&gt;"",$D26&lt;&gt;""),$A26=1,$AJ$6="ДА"),(IF(A26=1,IF(OR(AND(E26=1,'Ответы учащихся'!N26=12),AND(E26=2,'Ответы учащихся'!N26=26)),1,IF('Ответы учащихся'!N26="N",'Ответы учащихся'!N26,0)),"")),"")</f>
        <v>0</v>
      </c>
      <c r="P26" s="103">
        <f>IF(AND(OR($C26&lt;&gt;"",$D26&lt;&gt;""),$A26=1,$AJ$6="ДА"),(IF(A26=1,IF(OR(AND(E26=1,'Ответы учащихся'!O26=11),AND(E26=2,OR('Ответы учащихся'!O26="24,30",'Ответы учащихся'!O26="30,24"))),1,IF('Ответы учащихся'!O26="N",'Ответы учащихся'!O26,0)),"")),"")</f>
        <v>1</v>
      </c>
      <c r="Q26" s="103">
        <f>IF(AND(OR($C26&lt;&gt;"",$D26&lt;&gt;""),$A26=1,$AJ$6="ДА"),(IF(A26=1,IF(OR(AND(E26=1,'Ответы учащихся'!P26=9),AND(E26=2,'Ответы учащихся'!P26=23)),1,IF('Ответы учащихся'!P26="N",'Ответы учащихся'!P26,0)),"")),"")</f>
        <v>1</v>
      </c>
      <c r="R26" s="110">
        <f>IF(AND(OR($C26&lt;&gt;"",$D26&lt;&gt;""),$A26=1,$AJ$6="ДА"),(IF(A26=1,IF(OR(AND(E26=1,'Ответы учащихся'!Q26=8),AND(E26=2,'Ответы учащихся'!Q26=15)),1,IF('Ответы учащихся'!Q26="N",'Ответы учащихся'!Q26,0)),"")),"")</f>
        <v>0</v>
      </c>
      <c r="S26" s="299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56"/>
      <c r="AG26" s="337"/>
      <c r="AH26" s="419">
        <f t="shared" si="3"/>
        <v>10</v>
      </c>
      <c r="AI26" s="149">
        <f t="shared" si="4"/>
        <v>0.76923076923076927</v>
      </c>
      <c r="AJ26" s="347">
        <f t="shared" si="5"/>
        <v>6</v>
      </c>
      <c r="AK26" s="342">
        <f t="shared" si="6"/>
        <v>100</v>
      </c>
      <c r="AL26" s="159">
        <f t="shared" si="7"/>
        <v>4</v>
      </c>
      <c r="AM26" s="344">
        <f t="shared" si="8"/>
        <v>57.142857142857139</v>
      </c>
      <c r="AN26" s="420" t="str">
        <f t="shared" si="12"/>
        <v>ПОВЫШЕННЫЙ</v>
      </c>
      <c r="AO26" s="379">
        <f t="shared" si="9"/>
        <v>10.333333333333334</v>
      </c>
      <c r="AP26" s="380">
        <f t="shared" si="10"/>
        <v>0.79487179487179493</v>
      </c>
      <c r="AQ26" s="381">
        <v>6</v>
      </c>
      <c r="AR26" s="379">
        <f t="shared" si="11"/>
        <v>100</v>
      </c>
      <c r="AS26" s="381"/>
      <c r="AT26" s="381"/>
      <c r="AU26" s="6"/>
      <c r="AV26" s="6"/>
      <c r="AW26" s="6"/>
      <c r="AX26" s="6"/>
    </row>
    <row r="27" spans="1:50" ht="12.75" customHeight="1">
      <c r="A27" s="12">
        <f>IF('СПИСОК КЛАССА'!J27&gt;0,1,0)</f>
        <v>1</v>
      </c>
      <c r="B27" s="101">
        <v>8</v>
      </c>
      <c r="C27" s="102">
        <f>IF(NOT(ISBLANK('СПИСОК КЛАССА'!C27)),'СПИСОК КЛАССА'!C27,"")</f>
        <v>8</v>
      </c>
      <c r="D27" s="136" t="str">
        <f>IF(NOT(ISBLANK('СПИСОК КЛАССА'!D27)),IF($A27=1,'СПИСОК КЛАССА'!D27, "УЧЕНИК НЕ ВЫПОЛНЯЛ РАБОТУ"),"")</f>
        <v>СКОРОХОДОВА ИРИНА</v>
      </c>
      <c r="E27" s="154">
        <f>IF($C27&lt;&gt;"",'СПИСОК КЛАССА'!J27,"")</f>
        <v>1</v>
      </c>
      <c r="F27" s="134">
        <f>IF(AND(OR($C27&lt;&gt;"",$D27&lt;&gt;""),$A27=1,$AJ$6="ДА"),(IF(A27=1,IF(OR(AND(E27=1,'Ответы учащихся'!E27=1),AND(E27=2,'Ответы учащихся'!E27=4)),1,IF('Ответы учащихся'!E27="N",'Ответы учащихся'!E27,0)),"")),"")</f>
        <v>1</v>
      </c>
      <c r="G27" s="103">
        <f>IF(AND(OR($C27&lt;&gt;"",$D27&lt;&gt;""),$A27=1,$AJ$6="ДА"),(IF(A27=1,IF(OR(AND(E27=1,'Ответы учащихся'!F27=1),AND(E27=2,'Ответы учащихся'!F27=2)),1,IF('Ответы учащихся'!F27="N",'Ответы учащихся'!F27,0)),"")),"")</f>
        <v>1</v>
      </c>
      <c r="H27" s="103">
        <f>IF(AND(OR($C27&lt;&gt;"",$D27&lt;&gt;""),$A27=1,$AJ$6="ДА"),(IF(A27=1,IF(OR(AND(E27=1,'Ответы учащихся'!G27=2),AND(E27=2,'Ответы учащихся'!G27=1)),1,IF('Ответы учащихся'!G27="N",'Ответы учащихся'!G27,0)),"")),"")</f>
        <v>1</v>
      </c>
      <c r="I27" s="103">
        <f>IF(AND(OR($C27&lt;&gt;"",$D27&lt;&gt;""),$A27=1,$AJ$6="ДА"),(IF(A27=1,IF(OR(AND(E27=1,'Ответы учащихся'!H27=4),AND(E27=2,'Ответы учащихся'!H27=1)),1,IF('Ответы учащихся'!H27="N",'Ответы учащихся'!H27,0)),"")),"")</f>
        <v>1</v>
      </c>
      <c r="J27" s="103">
        <f>IF(AND(OR($C27&lt;&gt;"",$D27&lt;&gt;""),$A27=1,$AJ$6="ДА"),(IF(A27=1,IF(OR(AND(E27=1,'Ответы учащихся'!I27=1),AND(E27=2,'Ответы учащихся'!I27=1)),1,IF('Ответы учащихся'!I27="N",'Ответы учащихся'!I27,0)),"")),"")</f>
        <v>1</v>
      </c>
      <c r="K27" s="110">
        <f>IF(AND(OR($C27&lt;&gt;"",$D27&lt;&gt;""),$A27=1,$AJ$6="ДА"),(IF(A27=1,IF(OR(AND(E27=1,'Ответы учащихся'!J27=3),AND(E27=2,'Ответы учащихся'!J27=4)),1,IF('Ответы учащихся'!J27="N",'Ответы учащихся'!J27,0)),"")),"")</f>
        <v>1</v>
      </c>
      <c r="L27" s="134">
        <f>IF(AND(OR($C27&lt;&gt;"",$D27&lt;&gt;""),$A27=1,$AJ$6="ДА"),(IF(A27=1,IF(OR(AND(E27=1,'Ответы учащихся'!K27="ЗАМОЛЧАЛ"),AND(E27=2,'Ответы учащихся'!K27="СЛОЖЕНИЕ ОСНОВ")),1,IF('Ответы учащихся'!K27="N",'Ответы учащихся'!K27,0)),"")),"")</f>
        <v>1</v>
      </c>
      <c r="M27" s="103">
        <f>IF(AND(OR($C27&lt;&gt;"",$D27&lt;&gt;""),$A27=1,$AJ$6="ДА"),IF((ISBLANK($D27)),"",IF($A27=1,'Ответы учащихся'!L27,"")),"")</f>
        <v>0</v>
      </c>
      <c r="N27" s="103">
        <f>IF(AND(OR($C27&lt;&gt;"",$D27&lt;&gt;""),$A27=1,$AJ$6="ДА"),(IF(A27=1,IF(OR(AND(E27=1,'Ответы учащихся'!M27="ПРИМЫКАНИЕ"),AND(E27=2,'Ответы учащихся'!M27="СВОЮ МЕЧТУ")),1,IF('Ответы учащихся'!M27="N",'Ответы учащихся'!M27,0)),"")),"")</f>
        <v>0</v>
      </c>
      <c r="O27" s="103">
        <f>IF(AND(OR($C27&lt;&gt;"",$D27&lt;&gt;""),$A27=1,$AJ$6="ДА"),(IF(A27=1,IF(OR(AND(E27=1,'Ответы учащихся'!N27=12),AND(E27=2,'Ответы учащихся'!N27=26)),1,IF('Ответы учащихся'!N27="N",'Ответы учащихся'!N27,0)),"")),"")</f>
        <v>0</v>
      </c>
      <c r="P27" s="103">
        <f>IF(AND(OR($C27&lt;&gt;"",$D27&lt;&gt;""),$A27=1,$AJ$6="ДА"),(IF(A27=1,IF(OR(AND(E27=1,'Ответы учащихся'!O27=11),AND(E27=2,OR('Ответы учащихся'!O27="24,30",'Ответы учащихся'!O27="30,24"))),1,IF('Ответы учащихся'!O27="N",'Ответы учащихся'!O27,0)),"")),"")</f>
        <v>0</v>
      </c>
      <c r="Q27" s="103">
        <f>IF(AND(OR($C27&lt;&gt;"",$D27&lt;&gt;""),$A27=1,$AJ$6="ДА"),(IF(A27=1,IF(OR(AND(E27=1,'Ответы учащихся'!P27=9),AND(E27=2,'Ответы учащихся'!P27=23)),1,IF('Ответы учащихся'!P27="N",'Ответы учащихся'!P27,0)),"")),"")</f>
        <v>0</v>
      </c>
      <c r="R27" s="110">
        <f>IF(AND(OR($C27&lt;&gt;"",$D27&lt;&gt;""),$A27=1,$AJ$6="ДА"),(IF(A27=1,IF(OR(AND(E27=1,'Ответы учащихся'!Q27=8),AND(E27=2,'Ответы учащихся'!Q27=15)),1,IF('Ответы учащихся'!Q27="N",'Ответы учащихся'!Q27,0)),"")),"")</f>
        <v>1</v>
      </c>
      <c r="S27" s="299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56"/>
      <c r="AG27" s="337"/>
      <c r="AH27" s="419">
        <f t="shared" si="3"/>
        <v>8</v>
      </c>
      <c r="AI27" s="149">
        <f t="shared" si="4"/>
        <v>0.61538461538461542</v>
      </c>
      <c r="AJ27" s="347">
        <f t="shared" si="5"/>
        <v>6</v>
      </c>
      <c r="AK27" s="342">
        <f t="shared" si="6"/>
        <v>100</v>
      </c>
      <c r="AL27" s="159">
        <f t="shared" si="7"/>
        <v>2</v>
      </c>
      <c r="AM27" s="344">
        <f t="shared" si="8"/>
        <v>28.571428571428569</v>
      </c>
      <c r="AN27" s="420" t="str">
        <f t="shared" si="12"/>
        <v>БАЗОВЫЙ</v>
      </c>
      <c r="AO27" s="379">
        <f t="shared" si="9"/>
        <v>10.333333333333334</v>
      </c>
      <c r="AP27" s="380">
        <f t="shared" si="10"/>
        <v>0.79487179487179493</v>
      </c>
      <c r="AQ27" s="381">
        <v>6</v>
      </c>
      <c r="AR27" s="379">
        <f t="shared" si="11"/>
        <v>100</v>
      </c>
      <c r="AS27" s="381"/>
      <c r="AT27" s="381"/>
      <c r="AU27" s="6"/>
      <c r="AV27" s="6"/>
      <c r="AW27" s="6"/>
      <c r="AX27" s="6"/>
    </row>
    <row r="28" spans="1:50" ht="12.75" customHeight="1">
      <c r="A28" s="12">
        <f>IF('СПИСОК КЛАССА'!J28&gt;0,1,0)</f>
        <v>1</v>
      </c>
      <c r="B28" s="101">
        <v>9</v>
      </c>
      <c r="C28" s="102">
        <f>IF(NOT(ISBLANK('СПИСОК КЛАССА'!C28)),'СПИСОК КЛАССА'!C28,"")</f>
        <v>9</v>
      </c>
      <c r="D28" s="136" t="str">
        <f>IF(NOT(ISBLANK('СПИСОК КЛАССА'!D28)),IF($A28=1,'СПИСОК КЛАССА'!D28, "УЧЕНИК НЕ ВЫПОЛНЯЛ РАБОТУ"),"")</f>
        <v>ТИТОВ ГЕОРГИЙ</v>
      </c>
      <c r="E28" s="154">
        <f>IF($C28&lt;&gt;"",'СПИСОК КЛАССА'!J28,"")</f>
        <v>1</v>
      </c>
      <c r="F28" s="134">
        <f>IF(AND(OR($C28&lt;&gt;"",$D28&lt;&gt;""),$A28=1,$AJ$6="ДА"),(IF(A28=1,IF(OR(AND(E28=1,'Ответы учащихся'!E28=1),AND(E28=2,'Ответы учащихся'!E28=4)),1,IF('Ответы учащихся'!E28="N",'Ответы учащихся'!E28,0)),"")),"")</f>
        <v>1</v>
      </c>
      <c r="G28" s="103">
        <f>IF(AND(OR($C28&lt;&gt;"",$D28&lt;&gt;""),$A28=1,$AJ$6="ДА"),(IF(A28=1,IF(OR(AND(E28=1,'Ответы учащихся'!F28=1),AND(E28=2,'Ответы учащихся'!F28=2)),1,IF('Ответы учащихся'!F28="N",'Ответы учащихся'!F28,0)),"")),"")</f>
        <v>1</v>
      </c>
      <c r="H28" s="103">
        <f>IF(AND(OR($C28&lt;&gt;"",$D28&lt;&gt;""),$A28=1,$AJ$6="ДА"),(IF(A28=1,IF(OR(AND(E28=1,'Ответы учащихся'!G28=2),AND(E28=2,'Ответы учащихся'!G28=1)),1,IF('Ответы учащихся'!G28="N",'Ответы учащихся'!G28,0)),"")),"")</f>
        <v>1</v>
      </c>
      <c r="I28" s="103">
        <f>IF(AND(OR($C28&lt;&gt;"",$D28&lt;&gt;""),$A28=1,$AJ$6="ДА"),(IF(A28=1,IF(OR(AND(E28=1,'Ответы учащихся'!H28=4),AND(E28=2,'Ответы учащихся'!H28=1)),1,IF('Ответы учащихся'!H28="N",'Ответы учащихся'!H28,0)),"")),"")</f>
        <v>1</v>
      </c>
      <c r="J28" s="103">
        <f>IF(AND(OR($C28&lt;&gt;"",$D28&lt;&gt;""),$A28=1,$AJ$6="ДА"),(IF(A28=1,IF(OR(AND(E28=1,'Ответы учащихся'!I28=1),AND(E28=2,'Ответы учащихся'!I28=1)),1,IF('Ответы учащихся'!I28="N",'Ответы учащихся'!I28,0)),"")),"")</f>
        <v>1</v>
      </c>
      <c r="K28" s="110">
        <f>IF(AND(OR($C28&lt;&gt;"",$D28&lt;&gt;""),$A28=1,$AJ$6="ДА"),(IF(A28=1,IF(OR(AND(E28=1,'Ответы учащихся'!J28=3),AND(E28=2,'Ответы учащихся'!J28=4)),1,IF('Ответы учащихся'!J28="N",'Ответы учащихся'!J28,0)),"")),"")</f>
        <v>1</v>
      </c>
      <c r="L28" s="134">
        <f>IF(AND(OR($C28&lt;&gt;"",$D28&lt;&gt;""),$A28=1,$AJ$6="ДА"),(IF(A28=1,IF(OR(AND(E28=1,'Ответы учащихся'!K28="ЗАМОЛЧАЛ"),AND(E28=2,'Ответы учащихся'!K28="СЛОЖЕНИЕ ОСНОВ")),1,IF('Ответы учащихся'!K28="N",'Ответы учащихся'!K28,0)),"")),"")</f>
        <v>1</v>
      </c>
      <c r="M28" s="103">
        <f>IF(AND(OR($C28&lt;&gt;"",$D28&lt;&gt;""),$A28=1,$AJ$6="ДА"),IF((ISBLANK($D28)),"",IF($A28=1,'Ответы учащихся'!L28,"")),"")</f>
        <v>1</v>
      </c>
      <c r="N28" s="103">
        <f>IF(AND(OR($C28&lt;&gt;"",$D28&lt;&gt;""),$A28=1,$AJ$6="ДА"),(IF(A28=1,IF(OR(AND(E28=1,'Ответы учащихся'!M28="ПРИМЫКАНИЕ"),AND(E28=2,'Ответы учащихся'!M28="СВОЮ МЕЧТУ")),1,IF('Ответы учащихся'!M28="N",'Ответы учащихся'!M28,0)),"")),"")</f>
        <v>0</v>
      </c>
      <c r="O28" s="103">
        <f>IF(AND(OR($C28&lt;&gt;"",$D28&lt;&gt;""),$A28=1,$AJ$6="ДА"),(IF(A28=1,IF(OR(AND(E28=1,'Ответы учащихся'!N28=12),AND(E28=2,'Ответы учащихся'!N28=26)),1,IF('Ответы учащихся'!N28="N",'Ответы учащихся'!N28,0)),"")),"")</f>
        <v>1</v>
      </c>
      <c r="P28" s="103">
        <f>IF(AND(OR($C28&lt;&gt;"",$D28&lt;&gt;""),$A28=1,$AJ$6="ДА"),(IF(A28=1,IF(OR(AND(E28=1,'Ответы учащихся'!O28=11),AND(E28=2,OR('Ответы учащихся'!O28="24,30",'Ответы учащихся'!O28="30,24"))),1,IF('Ответы учащихся'!O28="N",'Ответы учащихся'!O28,0)),"")),"")</f>
        <v>0</v>
      </c>
      <c r="Q28" s="103">
        <f>IF(AND(OR($C28&lt;&gt;"",$D28&lt;&gt;""),$A28=1,$AJ$6="ДА"),(IF(A28=1,IF(OR(AND(E28=1,'Ответы учащихся'!P28=9),AND(E28=2,'Ответы учащихся'!P28=23)),1,IF('Ответы учащихся'!P28="N",'Ответы учащихся'!P28,0)),"")),"")</f>
        <v>1</v>
      </c>
      <c r="R28" s="110">
        <f>IF(AND(OR($C28&lt;&gt;"",$D28&lt;&gt;""),$A28=1,$AJ$6="ДА"),(IF(A28=1,IF(OR(AND(E28=1,'Ответы учащихся'!Q28=8),AND(E28=2,'Ответы учащихся'!Q28=15)),1,IF('Ответы учащихся'!Q28="N",'Ответы учащихся'!Q28,0)),"")),"")</f>
        <v>1</v>
      </c>
      <c r="S28" s="299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56"/>
      <c r="AG28" s="337"/>
      <c r="AH28" s="419">
        <f t="shared" si="3"/>
        <v>11</v>
      </c>
      <c r="AI28" s="149">
        <f t="shared" si="4"/>
        <v>0.84615384615384615</v>
      </c>
      <c r="AJ28" s="347">
        <f t="shared" si="5"/>
        <v>6</v>
      </c>
      <c r="AK28" s="342">
        <f t="shared" si="6"/>
        <v>100</v>
      </c>
      <c r="AL28" s="159">
        <f t="shared" si="7"/>
        <v>5</v>
      </c>
      <c r="AM28" s="344">
        <f t="shared" si="8"/>
        <v>71.428571428571431</v>
      </c>
      <c r="AN28" s="420" t="str">
        <f t="shared" si="12"/>
        <v>ВЫСОКИЙ</v>
      </c>
      <c r="AO28" s="379">
        <f t="shared" si="9"/>
        <v>10.333333333333334</v>
      </c>
      <c r="AP28" s="380">
        <f t="shared" si="10"/>
        <v>0.79487179487179493</v>
      </c>
      <c r="AQ28" s="381">
        <v>6</v>
      </c>
      <c r="AR28" s="379">
        <f t="shared" si="11"/>
        <v>100</v>
      </c>
      <c r="AS28" s="381"/>
      <c r="AT28" s="381"/>
      <c r="AU28" s="6"/>
      <c r="AV28" s="6"/>
      <c r="AW28" s="6"/>
      <c r="AX28" s="6"/>
    </row>
    <row r="29" spans="1:50" ht="12.75" customHeight="1">
      <c r="A29" s="12">
        <f>IF('СПИСОК КЛАССА'!J29&gt;0,1,0)</f>
        <v>0</v>
      </c>
      <c r="B29" s="101">
        <v>10</v>
      </c>
      <c r="C29" s="102" t="str">
        <f>IF(NOT(ISBLANK('СПИСОК КЛАССА'!C29)),'СПИСОК КЛАССА'!C29,"")</f>
        <v/>
      </c>
      <c r="D29" s="136" t="str">
        <f>IF(NOT(ISBLANK('СПИСОК КЛАССА'!D29)),IF($A29=1,'СПИСОК КЛАССА'!D29, "УЧЕНИК НЕ ВЫПОЛНЯЛ РАБОТУ"),"")</f>
        <v/>
      </c>
      <c r="E29" s="154" t="str">
        <f>IF($C29&lt;&gt;"",'СПИСОК КЛАССА'!J29,"")</f>
        <v/>
      </c>
      <c r="F29" s="134" t="str">
        <f>IF(AND(OR($C29&lt;&gt;"",$D29&lt;&gt;""),$A29=1,$AJ$6="ДА"),(IF(A29=1,IF(OR(AND(E29=1,'Ответы учащихся'!E29=1),AND(E29=2,'Ответы учащихся'!E29=4)),1,IF('Ответы учащихся'!E29="N",'Ответы учащихся'!E29,0)),"")),"")</f>
        <v/>
      </c>
      <c r="G29" s="103" t="str">
        <f>IF(AND(OR($C29&lt;&gt;"",$D29&lt;&gt;""),$A29=1,$AJ$6="ДА"),(IF(A29=1,IF(OR(AND(E29=1,'Ответы учащихся'!F29=1),AND(E29=2,'Ответы учащихся'!F29=2)),1,IF('Ответы учащихся'!F29="N",'Ответы учащихся'!F29,0)),"")),"")</f>
        <v/>
      </c>
      <c r="H29" s="103" t="str">
        <f>IF(AND(OR($C29&lt;&gt;"",$D29&lt;&gt;""),$A29=1,$AJ$6="ДА"),(IF(A29=1,IF(OR(AND(E29=1,'Ответы учащихся'!G29=2),AND(E29=2,'Ответы учащихся'!G29=1)),1,IF('Ответы учащихся'!G29="N",'Ответы учащихся'!G29,0)),"")),"")</f>
        <v/>
      </c>
      <c r="I29" s="103" t="str">
        <f>IF(AND(OR($C29&lt;&gt;"",$D29&lt;&gt;""),$A29=1,$AJ$6="ДА"),(IF(A29=1,IF(OR(AND(E29=1,'Ответы учащихся'!H29=4),AND(E29=2,'Ответы учащихся'!H29=1)),1,IF('Ответы учащихся'!H29="N",'Ответы учащихся'!H29,0)),"")),"")</f>
        <v/>
      </c>
      <c r="J29" s="103" t="str">
        <f>IF(AND(OR($C29&lt;&gt;"",$D29&lt;&gt;""),$A29=1,$AJ$6="ДА"),(IF(A29=1,IF(OR(AND(E29=1,'Ответы учащихся'!I29=1),AND(E29=2,'Ответы учащихся'!I29=1)),1,IF('Ответы учащихся'!I29="N",'Ответы учащихся'!I29,0)),"")),"")</f>
        <v/>
      </c>
      <c r="K29" s="110" t="str">
        <f>IF(AND(OR($C29&lt;&gt;"",$D29&lt;&gt;""),$A29=1,$AJ$6="ДА"),(IF(A29=1,IF(OR(AND(E29=1,'Ответы учащихся'!J29=3),AND(E29=2,'Ответы учащихся'!J29=4)),1,IF('Ответы учащихся'!J29="N",'Ответы учащихся'!J29,0)),"")),"")</f>
        <v/>
      </c>
      <c r="L29" s="134" t="str">
        <f>IF(AND(OR($C29&lt;&gt;"",$D29&lt;&gt;""),$A29=1,$AJ$6="ДА"),(IF(A29=1,IF(OR(AND(E29=1,'Ответы учащихся'!K29="ЗАМОЛЧАЛ"),AND(E29=2,'Ответы учащихся'!K29="СЛОЖЕНИЕ ОСНОВ")),1,IF('Ответы учащихся'!K29="N",'Ответы учащихся'!K29,0)),"")),"")</f>
        <v/>
      </c>
      <c r="M29" s="103" t="str">
        <f>IF(AND(OR($C29&lt;&gt;"",$D29&lt;&gt;""),$A29=1,$AJ$6="ДА"),IF((ISBLANK($D29)),"",IF($A29=1,'Ответы учащихся'!L29,"")),"")</f>
        <v/>
      </c>
      <c r="N29" s="103" t="str">
        <f>IF(AND(OR($C29&lt;&gt;"",$D29&lt;&gt;""),$A29=1,$AJ$6="ДА"),(IF(A29=1,IF(OR(AND(E29=1,'Ответы учащихся'!M29="ПРИМЫКАНИЕ"),AND(E29=2,'Ответы учащихся'!M29="СВОЮ МЕЧТУ")),1,IF('Ответы учащихся'!M29="N",'Ответы учащихся'!M29,0)),"")),"")</f>
        <v/>
      </c>
      <c r="O29" s="103" t="str">
        <f>IF(AND(OR($C29&lt;&gt;"",$D29&lt;&gt;""),$A29=1,$AJ$6="ДА"),(IF(A29=1,IF(OR(AND(E29=1,'Ответы учащихся'!N29=12),AND(E29=2,'Ответы учащихся'!N29=26)),1,IF('Ответы учащихся'!N29="N",'Ответы учащихся'!N29,0)),"")),"")</f>
        <v/>
      </c>
      <c r="P29" s="103" t="str">
        <f>IF(AND(OR($C29&lt;&gt;"",$D29&lt;&gt;""),$A29=1,$AJ$6="ДА"),(IF(A29=1,IF(OR(AND(E29=1,'Ответы учащихся'!O29=11),AND(E29=2,OR('Ответы учащихся'!O29="24,30",'Ответы учащихся'!O29="30,24"))),1,IF('Ответы учащихся'!O29="N",'Ответы учащихся'!O29,0)),"")),"")</f>
        <v/>
      </c>
      <c r="Q29" s="103" t="str">
        <f>IF(AND(OR($C29&lt;&gt;"",$D29&lt;&gt;""),$A29=1,$AJ$6="ДА"),(IF(A29=1,IF(OR(AND(E29=1,'Ответы учащихся'!P29=9),AND(E29=2,'Ответы учащихся'!P29=23)),1,IF('Ответы учащихся'!P29="N",'Ответы учащихся'!P29,0)),"")),"")</f>
        <v/>
      </c>
      <c r="R29" s="110" t="str">
        <f>IF(AND(OR($C29&lt;&gt;"",$D29&lt;&gt;""),$A29=1,$AJ$6="ДА"),(IF(A29=1,IF(OR(AND(E29=1,'Ответы учащихся'!Q29=8),AND(E29=2,'Ответы учащихся'!Q29=15)),1,IF('Ответы учащихся'!Q29="N",'Ответы учащихся'!Q29,0)),"")),"")</f>
        <v/>
      </c>
      <c r="S29" s="299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56"/>
      <c r="AG29" s="337"/>
      <c r="AH29" s="419" t="str">
        <f t="shared" si="3"/>
        <v/>
      </c>
      <c r="AI29" s="149" t="str">
        <f t="shared" si="4"/>
        <v/>
      </c>
      <c r="AJ29" s="347" t="str">
        <f t="shared" si="5"/>
        <v/>
      </c>
      <c r="AK29" s="342" t="str">
        <f t="shared" si="6"/>
        <v/>
      </c>
      <c r="AL29" s="159" t="str">
        <f t="shared" si="7"/>
        <v/>
      </c>
      <c r="AM29" s="344" t="str">
        <f t="shared" si="8"/>
        <v/>
      </c>
      <c r="AN29" s="420" t="str">
        <f t="shared" si="12"/>
        <v/>
      </c>
      <c r="AO29" s="379">
        <f t="shared" si="9"/>
        <v>10.333333333333334</v>
      </c>
      <c r="AP29" s="380">
        <f t="shared" si="10"/>
        <v>0.79487179487179493</v>
      </c>
      <c r="AQ29" s="381">
        <v>6</v>
      </c>
      <c r="AR29" s="379">
        <f t="shared" si="11"/>
        <v>100</v>
      </c>
      <c r="AS29" s="381"/>
      <c r="AT29" s="381"/>
      <c r="AU29" s="6"/>
      <c r="AV29" s="6"/>
      <c r="AW29" s="6"/>
      <c r="AX29" s="6"/>
    </row>
    <row r="30" spans="1:50" ht="12.75" customHeight="1">
      <c r="A30" s="12">
        <f>IF('СПИСОК КЛАССА'!J30&gt;0,1,0)</f>
        <v>0</v>
      </c>
      <c r="B30" s="101">
        <v>11</v>
      </c>
      <c r="C30" s="102" t="str">
        <f>IF(NOT(ISBLANK('СПИСОК КЛАССА'!C30)),'СПИСОК КЛАССА'!C30,"")</f>
        <v/>
      </c>
      <c r="D30" s="136" t="str">
        <f>IF(NOT(ISBLANK('СПИСОК КЛАССА'!D30)),IF($A30=1,'СПИСОК КЛАССА'!D30, "УЧЕНИК НЕ ВЫПОЛНЯЛ РАБОТУ"),"")</f>
        <v/>
      </c>
      <c r="E30" s="154" t="str">
        <f>IF($C30&lt;&gt;"",'СПИСОК КЛАССА'!J30,"")</f>
        <v/>
      </c>
      <c r="F30" s="134" t="str">
        <f>IF(AND(OR($C30&lt;&gt;"",$D30&lt;&gt;""),$A30=1,$AJ$6="ДА"),(IF(A30=1,IF(OR(AND(E30=1,'Ответы учащихся'!E30=1),AND(E30=2,'Ответы учащихся'!E30=4)),1,IF('Ответы учащихся'!E30="N",'Ответы учащихся'!E30,0)),"")),"")</f>
        <v/>
      </c>
      <c r="G30" s="103" t="str">
        <f>IF(AND(OR($C30&lt;&gt;"",$D30&lt;&gt;""),$A30=1,$AJ$6="ДА"),(IF(A30=1,IF(OR(AND(E30=1,'Ответы учащихся'!F30=1),AND(E30=2,'Ответы учащихся'!F30=2)),1,IF('Ответы учащихся'!F30="N",'Ответы учащихся'!F30,0)),"")),"")</f>
        <v/>
      </c>
      <c r="H30" s="103" t="str">
        <f>IF(AND(OR($C30&lt;&gt;"",$D30&lt;&gt;""),$A30=1,$AJ$6="ДА"),(IF(A30=1,IF(OR(AND(E30=1,'Ответы учащихся'!G30=2),AND(E30=2,'Ответы учащихся'!G30=1)),1,IF('Ответы учащихся'!G30="N",'Ответы учащихся'!G30,0)),"")),"")</f>
        <v/>
      </c>
      <c r="I30" s="103" t="str">
        <f>IF(AND(OR($C30&lt;&gt;"",$D30&lt;&gt;""),$A30=1,$AJ$6="ДА"),(IF(A30=1,IF(OR(AND(E30=1,'Ответы учащихся'!H30=4),AND(E30=2,'Ответы учащихся'!H30=1)),1,IF('Ответы учащихся'!H30="N",'Ответы учащихся'!H30,0)),"")),"")</f>
        <v/>
      </c>
      <c r="J30" s="103" t="str">
        <f>IF(AND(OR($C30&lt;&gt;"",$D30&lt;&gt;""),$A30=1,$AJ$6="ДА"),(IF(A30=1,IF(OR(AND(E30=1,'Ответы учащихся'!I30=1),AND(E30=2,'Ответы учащихся'!I30=1)),1,IF('Ответы учащихся'!I30="N",'Ответы учащихся'!I30,0)),"")),"")</f>
        <v/>
      </c>
      <c r="K30" s="110" t="str">
        <f>IF(AND(OR($C30&lt;&gt;"",$D30&lt;&gt;""),$A30=1,$AJ$6="ДА"),(IF(A30=1,IF(OR(AND(E30=1,'Ответы учащихся'!J30=3),AND(E30=2,'Ответы учащихся'!J30=4)),1,IF('Ответы учащихся'!J30="N",'Ответы учащихся'!J30,0)),"")),"")</f>
        <v/>
      </c>
      <c r="L30" s="134" t="str">
        <f>IF(AND(OR($C30&lt;&gt;"",$D30&lt;&gt;""),$A30=1,$AJ$6="ДА"),(IF(A30=1,IF(OR(AND(E30=1,'Ответы учащихся'!K30="ЗАМОЛЧАЛ"),AND(E30=2,'Ответы учащихся'!K30="СЛОЖЕНИЕ ОСНОВ")),1,IF('Ответы учащихся'!K30="N",'Ответы учащихся'!K30,0)),"")),"")</f>
        <v/>
      </c>
      <c r="M30" s="103" t="str">
        <f>IF(AND(OR($C30&lt;&gt;"",$D30&lt;&gt;""),$A30=1,$AJ$6="ДА"),IF((ISBLANK($D30)),"",IF($A30=1,'Ответы учащихся'!L30,"")),"")</f>
        <v/>
      </c>
      <c r="N30" s="103" t="str">
        <f>IF(AND(OR($C30&lt;&gt;"",$D30&lt;&gt;""),$A30=1,$AJ$6="ДА"),(IF(A30=1,IF(OR(AND(E30=1,'Ответы учащихся'!M30="ПРИМЫКАНИЕ"),AND(E30=2,'Ответы учащихся'!M30="СВОЮ МЕЧТУ")),1,IF('Ответы учащихся'!M30="N",'Ответы учащихся'!M30,0)),"")),"")</f>
        <v/>
      </c>
      <c r="O30" s="103" t="str">
        <f>IF(AND(OR($C30&lt;&gt;"",$D30&lt;&gt;""),$A30=1,$AJ$6="ДА"),(IF(A30=1,IF(OR(AND(E30=1,'Ответы учащихся'!N30=12),AND(E30=2,'Ответы учащихся'!N30=26)),1,IF('Ответы учащихся'!N30="N",'Ответы учащихся'!N30,0)),"")),"")</f>
        <v/>
      </c>
      <c r="P30" s="103" t="str">
        <f>IF(AND(OR($C30&lt;&gt;"",$D30&lt;&gt;""),$A30=1,$AJ$6="ДА"),(IF(A30=1,IF(OR(AND(E30=1,'Ответы учащихся'!O30=11),AND(E30=2,OR('Ответы учащихся'!O30="24,30",'Ответы учащихся'!O30="30,24"))),1,IF('Ответы учащихся'!O30="N",'Ответы учащихся'!O30,0)),"")),"")</f>
        <v/>
      </c>
      <c r="Q30" s="103" t="str">
        <f>IF(AND(OR($C30&lt;&gt;"",$D30&lt;&gt;""),$A30=1,$AJ$6="ДА"),(IF(A30=1,IF(OR(AND(E30=1,'Ответы учащихся'!P30=9),AND(E30=2,'Ответы учащихся'!P30=23)),1,IF('Ответы учащихся'!P30="N",'Ответы учащихся'!P30,0)),"")),"")</f>
        <v/>
      </c>
      <c r="R30" s="110" t="str">
        <f>IF(AND(OR($C30&lt;&gt;"",$D30&lt;&gt;""),$A30=1,$AJ$6="ДА"),(IF(A30=1,IF(OR(AND(E30=1,'Ответы учащихся'!Q30=8),AND(E30=2,'Ответы учащихся'!Q30=15)),1,IF('Ответы учащихся'!Q30="N",'Ответы учащихся'!Q30,0)),"")),"")</f>
        <v/>
      </c>
      <c r="S30" s="299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56"/>
      <c r="AG30" s="337"/>
      <c r="AH30" s="419" t="str">
        <f t="shared" si="3"/>
        <v/>
      </c>
      <c r="AI30" s="149" t="str">
        <f t="shared" si="4"/>
        <v/>
      </c>
      <c r="AJ30" s="347" t="str">
        <f t="shared" si="5"/>
        <v/>
      </c>
      <c r="AK30" s="342" t="str">
        <f t="shared" si="6"/>
        <v/>
      </c>
      <c r="AL30" s="159" t="str">
        <f t="shared" si="7"/>
        <v/>
      </c>
      <c r="AM30" s="344" t="str">
        <f t="shared" si="8"/>
        <v/>
      </c>
      <c r="AN30" s="420" t="str">
        <f t="shared" si="12"/>
        <v/>
      </c>
      <c r="AO30" s="379">
        <f t="shared" si="9"/>
        <v>10.333333333333334</v>
      </c>
      <c r="AP30" s="380">
        <f t="shared" si="10"/>
        <v>0.79487179487179493</v>
      </c>
      <c r="AQ30" s="381">
        <v>6</v>
      </c>
      <c r="AR30" s="379">
        <f t="shared" si="11"/>
        <v>100</v>
      </c>
      <c r="AS30" s="381"/>
      <c r="AT30" s="381"/>
      <c r="AU30" s="6"/>
      <c r="AV30" s="6"/>
      <c r="AW30" s="6"/>
      <c r="AX30" s="6"/>
    </row>
    <row r="31" spans="1:50" ht="12.75" customHeight="1">
      <c r="A31" s="12">
        <f>IF('СПИСОК КЛАССА'!J31&gt;0,1,0)</f>
        <v>0</v>
      </c>
      <c r="B31" s="101">
        <v>12</v>
      </c>
      <c r="C31" s="102" t="str">
        <f>IF(NOT(ISBLANK('СПИСОК КЛАССА'!C31)),'СПИСОК КЛАССА'!C31,"")</f>
        <v/>
      </c>
      <c r="D31" s="136" t="str">
        <f>IF(NOT(ISBLANK('СПИСОК КЛАССА'!D31)),IF($A31=1,'СПИСОК КЛАССА'!D31, "УЧЕНИК НЕ ВЫПОЛНЯЛ РАБОТУ"),"")</f>
        <v/>
      </c>
      <c r="E31" s="154" t="str">
        <f>IF($C31&lt;&gt;"",'СПИСОК КЛАССА'!J31,"")</f>
        <v/>
      </c>
      <c r="F31" s="134" t="str">
        <f>IF(AND(OR($C31&lt;&gt;"",$D31&lt;&gt;""),$A31=1,$AJ$6="ДА"),(IF(A31=1,IF(OR(AND(E31=1,'Ответы учащихся'!E31=1),AND(E31=2,'Ответы учащихся'!E31=4)),1,IF('Ответы учащихся'!E31="N",'Ответы учащихся'!E31,0)),"")),"")</f>
        <v/>
      </c>
      <c r="G31" s="103" t="str">
        <f>IF(AND(OR($C31&lt;&gt;"",$D31&lt;&gt;""),$A31=1,$AJ$6="ДА"),(IF(A31=1,IF(OR(AND(E31=1,'Ответы учащихся'!F31=1),AND(E31=2,'Ответы учащихся'!F31=2)),1,IF('Ответы учащихся'!F31="N",'Ответы учащихся'!F31,0)),"")),"")</f>
        <v/>
      </c>
      <c r="H31" s="103" t="str">
        <f>IF(AND(OR($C31&lt;&gt;"",$D31&lt;&gt;""),$A31=1,$AJ$6="ДА"),(IF(A31=1,IF(OR(AND(E31=1,'Ответы учащихся'!G31=2),AND(E31=2,'Ответы учащихся'!G31=1)),1,IF('Ответы учащихся'!G31="N",'Ответы учащихся'!G31,0)),"")),"")</f>
        <v/>
      </c>
      <c r="I31" s="103" t="str">
        <f>IF(AND(OR($C31&lt;&gt;"",$D31&lt;&gt;""),$A31=1,$AJ$6="ДА"),(IF(A31=1,IF(OR(AND(E31=1,'Ответы учащихся'!H31=4),AND(E31=2,'Ответы учащихся'!H31=1)),1,IF('Ответы учащихся'!H31="N",'Ответы учащихся'!H31,0)),"")),"")</f>
        <v/>
      </c>
      <c r="J31" s="103" t="str">
        <f>IF(AND(OR($C31&lt;&gt;"",$D31&lt;&gt;""),$A31=1,$AJ$6="ДА"),(IF(A31=1,IF(OR(AND(E31=1,'Ответы учащихся'!I31=1),AND(E31=2,'Ответы учащихся'!I31=1)),1,IF('Ответы учащихся'!I31="N",'Ответы учащихся'!I31,0)),"")),"")</f>
        <v/>
      </c>
      <c r="K31" s="110" t="str">
        <f>IF(AND(OR($C31&lt;&gt;"",$D31&lt;&gt;""),$A31=1,$AJ$6="ДА"),(IF(A31=1,IF(OR(AND(E31=1,'Ответы учащихся'!J31=3),AND(E31=2,'Ответы учащихся'!J31=4)),1,IF('Ответы учащихся'!J31="N",'Ответы учащихся'!J31,0)),"")),"")</f>
        <v/>
      </c>
      <c r="L31" s="134" t="str">
        <f>IF(AND(OR($C31&lt;&gt;"",$D31&lt;&gt;""),$A31=1,$AJ$6="ДА"),(IF(A31=1,IF(OR(AND(E31=1,'Ответы учащихся'!K31="ЗАМОЛЧАЛ"),AND(E31=2,'Ответы учащихся'!K31="СЛОЖЕНИЕ ОСНОВ")),1,IF('Ответы учащихся'!K31="N",'Ответы учащихся'!K31,0)),"")),"")</f>
        <v/>
      </c>
      <c r="M31" s="103" t="str">
        <f>IF(AND(OR($C31&lt;&gt;"",$D31&lt;&gt;""),$A31=1,$AJ$6="ДА"),IF((ISBLANK($D31)),"",IF($A31=1,'Ответы учащихся'!L31,"")),"")</f>
        <v/>
      </c>
      <c r="N31" s="103" t="str">
        <f>IF(AND(OR($C31&lt;&gt;"",$D31&lt;&gt;""),$A31=1,$AJ$6="ДА"),(IF(A31=1,IF(OR(AND(E31=1,'Ответы учащихся'!M31="ПРИМЫКАНИЕ"),AND(E31=2,'Ответы учащихся'!M31="СВОЮ МЕЧТУ")),1,IF('Ответы учащихся'!M31="N",'Ответы учащихся'!M31,0)),"")),"")</f>
        <v/>
      </c>
      <c r="O31" s="103" t="str">
        <f>IF(AND(OR($C31&lt;&gt;"",$D31&lt;&gt;""),$A31=1,$AJ$6="ДА"),(IF(A31=1,IF(OR(AND(E31=1,'Ответы учащихся'!N31=12),AND(E31=2,'Ответы учащихся'!N31=26)),1,IF('Ответы учащихся'!N31="N",'Ответы учащихся'!N31,0)),"")),"")</f>
        <v/>
      </c>
      <c r="P31" s="103" t="str">
        <f>IF(AND(OR($C31&lt;&gt;"",$D31&lt;&gt;""),$A31=1,$AJ$6="ДА"),(IF(A31=1,IF(OR(AND(E31=1,'Ответы учащихся'!O31=11),AND(E31=2,OR('Ответы учащихся'!O31="24,30",'Ответы учащихся'!O31="30,24"))),1,IF('Ответы учащихся'!O31="N",'Ответы учащихся'!O31,0)),"")),"")</f>
        <v/>
      </c>
      <c r="Q31" s="103" t="str">
        <f>IF(AND(OR($C31&lt;&gt;"",$D31&lt;&gt;""),$A31=1,$AJ$6="ДА"),(IF(A31=1,IF(OR(AND(E31=1,'Ответы учащихся'!P31=9),AND(E31=2,'Ответы учащихся'!P31=23)),1,IF('Ответы учащихся'!P31="N",'Ответы учащихся'!P31,0)),"")),"")</f>
        <v/>
      </c>
      <c r="R31" s="110" t="str">
        <f>IF(AND(OR($C31&lt;&gt;"",$D31&lt;&gt;""),$A31=1,$AJ$6="ДА"),(IF(A31=1,IF(OR(AND(E31=1,'Ответы учащихся'!Q31=8),AND(E31=2,'Ответы учащихся'!Q31=15)),1,IF('Ответы учащихся'!Q31="N",'Ответы учащихся'!Q31,0)),"")),"")</f>
        <v/>
      </c>
      <c r="S31" s="299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56"/>
      <c r="AG31" s="337"/>
      <c r="AH31" s="419" t="str">
        <f t="shared" si="3"/>
        <v/>
      </c>
      <c r="AI31" s="149" t="str">
        <f t="shared" si="4"/>
        <v/>
      </c>
      <c r="AJ31" s="347" t="str">
        <f t="shared" si="5"/>
        <v/>
      </c>
      <c r="AK31" s="342" t="str">
        <f t="shared" si="6"/>
        <v/>
      </c>
      <c r="AL31" s="159" t="str">
        <f t="shared" si="7"/>
        <v/>
      </c>
      <c r="AM31" s="344" t="str">
        <f t="shared" si="8"/>
        <v/>
      </c>
      <c r="AN31" s="420" t="str">
        <f t="shared" si="12"/>
        <v/>
      </c>
      <c r="AO31" s="379">
        <f t="shared" si="9"/>
        <v>10.333333333333334</v>
      </c>
      <c r="AP31" s="380">
        <f t="shared" si="10"/>
        <v>0.79487179487179493</v>
      </c>
      <c r="AQ31" s="381">
        <v>6</v>
      </c>
      <c r="AR31" s="379">
        <f t="shared" si="11"/>
        <v>100</v>
      </c>
      <c r="AS31" s="381"/>
      <c r="AT31" s="381"/>
      <c r="AU31" s="6"/>
      <c r="AV31" s="6"/>
      <c r="AW31" s="6"/>
      <c r="AX31" s="6"/>
    </row>
    <row r="32" spans="1:50" ht="12.75" customHeight="1">
      <c r="A32" s="12">
        <f>IF('СПИСОК КЛАССА'!J32&gt;0,1,0)</f>
        <v>0</v>
      </c>
      <c r="B32" s="101">
        <v>13</v>
      </c>
      <c r="C32" s="102" t="str">
        <f>IF(NOT(ISBLANK('СПИСОК КЛАССА'!C32)),'СПИСОК КЛАССА'!C32,"")</f>
        <v/>
      </c>
      <c r="D32" s="136" t="str">
        <f>IF(NOT(ISBLANK('СПИСОК КЛАССА'!D32)),IF($A32=1,'СПИСОК КЛАССА'!D32, "УЧЕНИК НЕ ВЫПОЛНЯЛ РАБОТУ"),"")</f>
        <v/>
      </c>
      <c r="E32" s="154" t="str">
        <f>IF($C32&lt;&gt;"",'СПИСОК КЛАССА'!J32,"")</f>
        <v/>
      </c>
      <c r="F32" s="134" t="str">
        <f>IF(AND(OR($C32&lt;&gt;"",$D32&lt;&gt;""),$A32=1,$AJ$6="ДА"),(IF(A32=1,IF(OR(AND(E32=1,'Ответы учащихся'!E32=1),AND(E32=2,'Ответы учащихся'!E32=4)),1,IF('Ответы учащихся'!E32="N",'Ответы учащихся'!E32,0)),"")),"")</f>
        <v/>
      </c>
      <c r="G32" s="103" t="str">
        <f>IF(AND(OR($C32&lt;&gt;"",$D32&lt;&gt;""),$A32=1,$AJ$6="ДА"),(IF(A32=1,IF(OR(AND(E32=1,'Ответы учащихся'!F32=1),AND(E32=2,'Ответы учащихся'!F32=2)),1,IF('Ответы учащихся'!F32="N",'Ответы учащихся'!F32,0)),"")),"")</f>
        <v/>
      </c>
      <c r="H32" s="103" t="str">
        <f>IF(AND(OR($C32&lt;&gt;"",$D32&lt;&gt;""),$A32=1,$AJ$6="ДА"),(IF(A32=1,IF(OR(AND(E32=1,'Ответы учащихся'!G32=2),AND(E32=2,'Ответы учащихся'!G32=1)),1,IF('Ответы учащихся'!G32="N",'Ответы учащихся'!G32,0)),"")),"")</f>
        <v/>
      </c>
      <c r="I32" s="103" t="str">
        <f>IF(AND(OR($C32&lt;&gt;"",$D32&lt;&gt;""),$A32=1,$AJ$6="ДА"),(IF(A32=1,IF(OR(AND(E32=1,'Ответы учащихся'!H32=4),AND(E32=2,'Ответы учащихся'!H32=1)),1,IF('Ответы учащихся'!H32="N",'Ответы учащихся'!H32,0)),"")),"")</f>
        <v/>
      </c>
      <c r="J32" s="103" t="str">
        <f>IF(AND(OR($C32&lt;&gt;"",$D32&lt;&gt;""),$A32=1,$AJ$6="ДА"),(IF(A32=1,IF(OR(AND(E32=1,'Ответы учащихся'!I32=1),AND(E32=2,'Ответы учащихся'!I32=1)),1,IF('Ответы учащихся'!I32="N",'Ответы учащихся'!I32,0)),"")),"")</f>
        <v/>
      </c>
      <c r="K32" s="110" t="str">
        <f>IF(AND(OR($C32&lt;&gt;"",$D32&lt;&gt;""),$A32=1,$AJ$6="ДА"),(IF(A32=1,IF(OR(AND(E32=1,'Ответы учащихся'!J32=3),AND(E32=2,'Ответы учащихся'!J32=4)),1,IF('Ответы учащихся'!J32="N",'Ответы учащихся'!J32,0)),"")),"")</f>
        <v/>
      </c>
      <c r="L32" s="134" t="str">
        <f>IF(AND(OR($C32&lt;&gt;"",$D32&lt;&gt;""),$A32=1,$AJ$6="ДА"),(IF(A32=1,IF(OR(AND(E32=1,'Ответы учащихся'!K32="ЗАМОЛЧАЛ"),AND(E32=2,'Ответы учащихся'!K32="СЛОЖЕНИЕ ОСНОВ")),1,IF('Ответы учащихся'!K32="N",'Ответы учащихся'!K32,0)),"")),"")</f>
        <v/>
      </c>
      <c r="M32" s="103" t="str">
        <f>IF(AND(OR($C32&lt;&gt;"",$D32&lt;&gt;""),$A32=1,$AJ$6="ДА"),IF((ISBLANK($D32)),"",IF($A32=1,'Ответы учащихся'!L32,"")),"")</f>
        <v/>
      </c>
      <c r="N32" s="103" t="str">
        <f>IF(AND(OR($C32&lt;&gt;"",$D32&lt;&gt;""),$A32=1,$AJ$6="ДА"),(IF(A32=1,IF(OR(AND(E32=1,'Ответы учащихся'!M32="ПРИМЫКАНИЕ"),AND(E32=2,'Ответы учащихся'!M32="СВОЮ МЕЧТУ")),1,IF('Ответы учащихся'!M32="N",'Ответы учащихся'!M32,0)),"")),"")</f>
        <v/>
      </c>
      <c r="O32" s="103" t="str">
        <f>IF(AND(OR($C32&lt;&gt;"",$D32&lt;&gt;""),$A32=1,$AJ$6="ДА"),(IF(A32=1,IF(OR(AND(E32=1,'Ответы учащихся'!N32=12),AND(E32=2,'Ответы учащихся'!N32=26)),1,IF('Ответы учащихся'!N32="N",'Ответы учащихся'!N32,0)),"")),"")</f>
        <v/>
      </c>
      <c r="P32" s="103" t="str">
        <f>IF(AND(OR($C32&lt;&gt;"",$D32&lt;&gt;""),$A32=1,$AJ$6="ДА"),(IF(A32=1,IF(OR(AND(E32=1,'Ответы учащихся'!O32=11),AND(E32=2,OR('Ответы учащихся'!O32="24,30",'Ответы учащихся'!O32="30,24"))),1,IF('Ответы учащихся'!O32="N",'Ответы учащихся'!O32,0)),"")),"")</f>
        <v/>
      </c>
      <c r="Q32" s="103" t="str">
        <f>IF(AND(OR($C32&lt;&gt;"",$D32&lt;&gt;""),$A32=1,$AJ$6="ДА"),(IF(A32=1,IF(OR(AND(E32=1,'Ответы учащихся'!P32=9),AND(E32=2,'Ответы учащихся'!P32=23)),1,IF('Ответы учащихся'!P32="N",'Ответы учащихся'!P32,0)),"")),"")</f>
        <v/>
      </c>
      <c r="R32" s="110" t="str">
        <f>IF(AND(OR($C32&lt;&gt;"",$D32&lt;&gt;""),$A32=1,$AJ$6="ДА"),(IF(A32=1,IF(OR(AND(E32=1,'Ответы учащихся'!Q32=8),AND(E32=2,'Ответы учащихся'!Q32=15)),1,IF('Ответы учащихся'!Q32="N",'Ответы учащихся'!Q32,0)),"")),"")</f>
        <v/>
      </c>
      <c r="S32" s="299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56"/>
      <c r="AG32" s="337"/>
      <c r="AH32" s="419" t="str">
        <f t="shared" si="3"/>
        <v/>
      </c>
      <c r="AI32" s="149" t="str">
        <f t="shared" si="4"/>
        <v/>
      </c>
      <c r="AJ32" s="347" t="str">
        <f t="shared" si="5"/>
        <v/>
      </c>
      <c r="AK32" s="342" t="str">
        <f t="shared" si="6"/>
        <v/>
      </c>
      <c r="AL32" s="159" t="str">
        <f t="shared" si="7"/>
        <v/>
      </c>
      <c r="AM32" s="344" t="str">
        <f t="shared" si="8"/>
        <v/>
      </c>
      <c r="AN32" s="420" t="str">
        <f t="shared" si="12"/>
        <v/>
      </c>
      <c r="AO32" s="379">
        <f t="shared" si="9"/>
        <v>10.333333333333334</v>
      </c>
      <c r="AP32" s="380">
        <f t="shared" si="10"/>
        <v>0.79487179487179493</v>
      </c>
      <c r="AQ32" s="381">
        <v>6</v>
      </c>
      <c r="AR32" s="379">
        <f t="shared" si="11"/>
        <v>100</v>
      </c>
      <c r="AS32" s="381"/>
      <c r="AT32" s="381"/>
      <c r="AU32" s="6"/>
      <c r="AV32" s="6"/>
      <c r="AW32" s="6"/>
      <c r="AX32" s="6"/>
    </row>
    <row r="33" spans="1:50" ht="12.75" customHeight="1">
      <c r="A33" s="12">
        <f>IF('СПИСОК КЛАССА'!J33&gt;0,1,0)</f>
        <v>0</v>
      </c>
      <c r="B33" s="101">
        <v>14</v>
      </c>
      <c r="C33" s="102" t="str">
        <f>IF(NOT(ISBLANK('СПИСОК КЛАССА'!C33)),'СПИСОК КЛАССА'!C33,"")</f>
        <v/>
      </c>
      <c r="D33" s="136" t="str">
        <f>IF(NOT(ISBLANK('СПИСОК КЛАССА'!D33)),IF($A33=1,'СПИСОК КЛАССА'!D33, "УЧЕНИК НЕ ВЫПОЛНЯЛ РАБОТУ"),"")</f>
        <v/>
      </c>
      <c r="E33" s="154" t="str">
        <f>IF($C33&lt;&gt;"",'СПИСОК КЛАССА'!J33,"")</f>
        <v/>
      </c>
      <c r="F33" s="134" t="str">
        <f>IF(AND(OR($C33&lt;&gt;"",$D33&lt;&gt;""),$A33=1,$AJ$6="ДА"),(IF(A33=1,IF(OR(AND(E33=1,'Ответы учащихся'!E33=1),AND(E33=2,'Ответы учащихся'!E33=4)),1,IF('Ответы учащихся'!E33="N",'Ответы учащихся'!E33,0)),"")),"")</f>
        <v/>
      </c>
      <c r="G33" s="103" t="str">
        <f>IF(AND(OR($C33&lt;&gt;"",$D33&lt;&gt;""),$A33=1,$AJ$6="ДА"),(IF(A33=1,IF(OR(AND(E33=1,'Ответы учащихся'!F33=1),AND(E33=2,'Ответы учащихся'!F33=2)),1,IF('Ответы учащихся'!F33="N",'Ответы учащихся'!F33,0)),"")),"")</f>
        <v/>
      </c>
      <c r="H33" s="103" t="str">
        <f>IF(AND(OR($C33&lt;&gt;"",$D33&lt;&gt;""),$A33=1,$AJ$6="ДА"),(IF(A33=1,IF(OR(AND(E33=1,'Ответы учащихся'!G33=2),AND(E33=2,'Ответы учащихся'!G33=1)),1,IF('Ответы учащихся'!G33="N",'Ответы учащихся'!G33,0)),"")),"")</f>
        <v/>
      </c>
      <c r="I33" s="103" t="str">
        <f>IF(AND(OR($C33&lt;&gt;"",$D33&lt;&gt;""),$A33=1,$AJ$6="ДА"),(IF(A33=1,IF(OR(AND(E33=1,'Ответы учащихся'!H33=4),AND(E33=2,'Ответы учащихся'!H33=1)),1,IF('Ответы учащихся'!H33="N",'Ответы учащихся'!H33,0)),"")),"")</f>
        <v/>
      </c>
      <c r="J33" s="103" t="str">
        <f>IF(AND(OR($C33&lt;&gt;"",$D33&lt;&gt;""),$A33=1,$AJ$6="ДА"),(IF(A33=1,IF(OR(AND(E33=1,'Ответы учащихся'!I33=1),AND(E33=2,'Ответы учащихся'!I33=1)),1,IF('Ответы учащихся'!I33="N",'Ответы учащихся'!I33,0)),"")),"")</f>
        <v/>
      </c>
      <c r="K33" s="110" t="str">
        <f>IF(AND(OR($C33&lt;&gt;"",$D33&lt;&gt;""),$A33=1,$AJ$6="ДА"),(IF(A33=1,IF(OR(AND(E33=1,'Ответы учащихся'!J33=3),AND(E33=2,'Ответы учащихся'!J33=4)),1,IF('Ответы учащихся'!J33="N",'Ответы учащихся'!J33,0)),"")),"")</f>
        <v/>
      </c>
      <c r="L33" s="134" t="str">
        <f>IF(AND(OR($C33&lt;&gt;"",$D33&lt;&gt;""),$A33=1,$AJ$6="ДА"),(IF(A33=1,IF(OR(AND(E33=1,'Ответы учащихся'!K33="ЗАМОЛЧАЛ"),AND(E33=2,'Ответы учащихся'!K33="СЛОЖЕНИЕ ОСНОВ")),1,IF('Ответы учащихся'!K33="N",'Ответы учащихся'!K33,0)),"")),"")</f>
        <v/>
      </c>
      <c r="M33" s="103" t="str">
        <f>IF(AND(OR($C33&lt;&gt;"",$D33&lt;&gt;""),$A33=1,$AJ$6="ДА"),IF((ISBLANK($D33)),"",IF($A33=1,'Ответы учащихся'!L33,"")),"")</f>
        <v/>
      </c>
      <c r="N33" s="103" t="str">
        <f>IF(AND(OR($C33&lt;&gt;"",$D33&lt;&gt;""),$A33=1,$AJ$6="ДА"),(IF(A33=1,IF(OR(AND(E33=1,'Ответы учащихся'!M33="ПРИМЫКАНИЕ"),AND(E33=2,'Ответы учащихся'!M33="СВОЮ МЕЧТУ")),1,IF('Ответы учащихся'!M33="N",'Ответы учащихся'!M33,0)),"")),"")</f>
        <v/>
      </c>
      <c r="O33" s="103" t="str">
        <f>IF(AND(OR($C33&lt;&gt;"",$D33&lt;&gt;""),$A33=1,$AJ$6="ДА"),(IF(A33=1,IF(OR(AND(E33=1,'Ответы учащихся'!N33=12),AND(E33=2,'Ответы учащихся'!N33=26)),1,IF('Ответы учащихся'!N33="N",'Ответы учащихся'!N33,0)),"")),"")</f>
        <v/>
      </c>
      <c r="P33" s="103" t="str">
        <f>IF(AND(OR($C33&lt;&gt;"",$D33&lt;&gt;""),$A33=1,$AJ$6="ДА"),(IF(A33=1,IF(OR(AND(E33=1,'Ответы учащихся'!O33=11),AND(E33=2,OR('Ответы учащихся'!O33="24,30",'Ответы учащихся'!O33="30,24"))),1,IF('Ответы учащихся'!O33="N",'Ответы учащихся'!O33,0)),"")),"")</f>
        <v/>
      </c>
      <c r="Q33" s="103" t="str">
        <f>IF(AND(OR($C33&lt;&gt;"",$D33&lt;&gt;""),$A33=1,$AJ$6="ДА"),(IF(A33=1,IF(OR(AND(E33=1,'Ответы учащихся'!P33=9),AND(E33=2,'Ответы учащихся'!P33=23)),1,IF('Ответы учащихся'!P33="N",'Ответы учащихся'!P33,0)),"")),"")</f>
        <v/>
      </c>
      <c r="R33" s="110" t="str">
        <f>IF(AND(OR($C33&lt;&gt;"",$D33&lt;&gt;""),$A33=1,$AJ$6="ДА"),(IF(A33=1,IF(OR(AND(E33=1,'Ответы учащихся'!Q33=8),AND(E33=2,'Ответы учащихся'!Q33=15)),1,IF('Ответы учащихся'!Q33="N",'Ответы учащихся'!Q33,0)),"")),"")</f>
        <v/>
      </c>
      <c r="S33" s="299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56"/>
      <c r="AG33" s="337"/>
      <c r="AH33" s="419" t="str">
        <f t="shared" si="3"/>
        <v/>
      </c>
      <c r="AI33" s="149" t="str">
        <f t="shared" si="4"/>
        <v/>
      </c>
      <c r="AJ33" s="347" t="str">
        <f t="shared" si="5"/>
        <v/>
      </c>
      <c r="AK33" s="342" t="str">
        <f t="shared" si="6"/>
        <v/>
      </c>
      <c r="AL33" s="159" t="str">
        <f t="shared" si="7"/>
        <v/>
      </c>
      <c r="AM33" s="344" t="str">
        <f t="shared" si="8"/>
        <v/>
      </c>
      <c r="AN33" s="420" t="str">
        <f t="shared" si="12"/>
        <v/>
      </c>
      <c r="AO33" s="379">
        <f t="shared" si="9"/>
        <v>10.333333333333334</v>
      </c>
      <c r="AP33" s="380">
        <f t="shared" si="10"/>
        <v>0.79487179487179493</v>
      </c>
      <c r="AQ33" s="381">
        <v>6</v>
      </c>
      <c r="AR33" s="379">
        <f t="shared" si="11"/>
        <v>100</v>
      </c>
      <c r="AS33" s="381"/>
      <c r="AT33" s="381"/>
      <c r="AU33" s="6"/>
      <c r="AV33" s="6"/>
      <c r="AW33" s="6"/>
      <c r="AX33" s="6"/>
    </row>
    <row r="34" spans="1:50" ht="12.75" customHeight="1">
      <c r="A34" s="12">
        <f>IF('СПИСОК КЛАССА'!J34&gt;0,1,0)</f>
        <v>0</v>
      </c>
      <c r="B34" s="101">
        <v>15</v>
      </c>
      <c r="C34" s="102" t="str">
        <f>IF(NOT(ISBLANK('СПИСОК КЛАССА'!C34)),'СПИСОК КЛАССА'!C34,"")</f>
        <v/>
      </c>
      <c r="D34" s="136" t="str">
        <f>IF(NOT(ISBLANK('СПИСОК КЛАССА'!D34)),IF($A34=1,'СПИСОК КЛАССА'!D34, "УЧЕНИК НЕ ВЫПОЛНЯЛ РАБОТУ"),"")</f>
        <v/>
      </c>
      <c r="E34" s="154" t="str">
        <f>IF($C34&lt;&gt;"",'СПИСОК КЛАССА'!J34,"")</f>
        <v/>
      </c>
      <c r="F34" s="134" t="str">
        <f>IF(AND(OR($C34&lt;&gt;"",$D34&lt;&gt;""),$A34=1,$AJ$6="ДА"),(IF(A34=1,IF(OR(AND(E34=1,'Ответы учащихся'!E34=1),AND(E34=2,'Ответы учащихся'!E34=4)),1,IF('Ответы учащихся'!E34="N",'Ответы учащихся'!E34,0)),"")),"")</f>
        <v/>
      </c>
      <c r="G34" s="103" t="str">
        <f>IF(AND(OR($C34&lt;&gt;"",$D34&lt;&gt;""),$A34=1,$AJ$6="ДА"),(IF(A34=1,IF(OR(AND(E34=1,'Ответы учащихся'!F34=1),AND(E34=2,'Ответы учащихся'!F34=2)),1,IF('Ответы учащихся'!F34="N",'Ответы учащихся'!F34,0)),"")),"")</f>
        <v/>
      </c>
      <c r="H34" s="103" t="str">
        <f>IF(AND(OR($C34&lt;&gt;"",$D34&lt;&gt;""),$A34=1,$AJ$6="ДА"),(IF(A34=1,IF(OR(AND(E34=1,'Ответы учащихся'!G34=2),AND(E34=2,'Ответы учащихся'!G34=1)),1,IF('Ответы учащихся'!G34="N",'Ответы учащихся'!G34,0)),"")),"")</f>
        <v/>
      </c>
      <c r="I34" s="103" t="str">
        <f>IF(AND(OR($C34&lt;&gt;"",$D34&lt;&gt;""),$A34=1,$AJ$6="ДА"),(IF(A34=1,IF(OR(AND(E34=1,'Ответы учащихся'!H34=4),AND(E34=2,'Ответы учащихся'!H34=1)),1,IF('Ответы учащихся'!H34="N",'Ответы учащихся'!H34,0)),"")),"")</f>
        <v/>
      </c>
      <c r="J34" s="103" t="str">
        <f>IF(AND(OR($C34&lt;&gt;"",$D34&lt;&gt;""),$A34=1,$AJ$6="ДА"),(IF(A34=1,IF(OR(AND(E34=1,'Ответы учащихся'!I34=1),AND(E34=2,'Ответы учащихся'!I34=1)),1,IF('Ответы учащихся'!I34="N",'Ответы учащихся'!I34,0)),"")),"")</f>
        <v/>
      </c>
      <c r="K34" s="110" t="str">
        <f>IF(AND(OR($C34&lt;&gt;"",$D34&lt;&gt;""),$A34=1,$AJ$6="ДА"),(IF(A34=1,IF(OR(AND(E34=1,'Ответы учащихся'!J34=3),AND(E34=2,'Ответы учащихся'!J34=4)),1,IF('Ответы учащихся'!J34="N",'Ответы учащихся'!J34,0)),"")),"")</f>
        <v/>
      </c>
      <c r="L34" s="134" t="str">
        <f>IF(AND(OR($C34&lt;&gt;"",$D34&lt;&gt;""),$A34=1,$AJ$6="ДА"),(IF(A34=1,IF(OR(AND(E34=1,'Ответы учащихся'!K34="ЗАМОЛЧАЛ"),AND(E34=2,'Ответы учащихся'!K34="СЛОЖЕНИЕ ОСНОВ")),1,IF('Ответы учащихся'!K34="N",'Ответы учащихся'!K34,0)),"")),"")</f>
        <v/>
      </c>
      <c r="M34" s="103" t="str">
        <f>IF(AND(OR($C34&lt;&gt;"",$D34&lt;&gt;""),$A34=1,$AJ$6="ДА"),IF((ISBLANK($D34)),"",IF($A34=1,'Ответы учащихся'!L34,"")),"")</f>
        <v/>
      </c>
      <c r="N34" s="103" t="str">
        <f>IF(AND(OR($C34&lt;&gt;"",$D34&lt;&gt;""),$A34=1,$AJ$6="ДА"),(IF(A34=1,IF(OR(AND(E34=1,'Ответы учащихся'!M34="ПРИМЫКАНИЕ"),AND(E34=2,'Ответы учащихся'!M34="СВОЮ МЕЧТУ")),1,IF('Ответы учащихся'!M34="N",'Ответы учащихся'!M34,0)),"")),"")</f>
        <v/>
      </c>
      <c r="O34" s="103" t="str">
        <f>IF(AND(OR($C34&lt;&gt;"",$D34&lt;&gt;""),$A34=1,$AJ$6="ДА"),(IF(A34=1,IF(OR(AND(E34=1,'Ответы учащихся'!N34=12),AND(E34=2,'Ответы учащихся'!N34=26)),1,IF('Ответы учащихся'!N34="N",'Ответы учащихся'!N34,0)),"")),"")</f>
        <v/>
      </c>
      <c r="P34" s="103" t="str">
        <f>IF(AND(OR($C34&lt;&gt;"",$D34&lt;&gt;""),$A34=1,$AJ$6="ДА"),(IF(A34=1,IF(OR(AND(E34=1,'Ответы учащихся'!O34=11),AND(E34=2,OR('Ответы учащихся'!O34="24,30",'Ответы учащихся'!O34="30,24"))),1,IF('Ответы учащихся'!O34="N",'Ответы учащихся'!O34,0)),"")),"")</f>
        <v/>
      </c>
      <c r="Q34" s="103" t="str">
        <f>IF(AND(OR($C34&lt;&gt;"",$D34&lt;&gt;""),$A34=1,$AJ$6="ДА"),(IF(A34=1,IF(OR(AND(E34=1,'Ответы учащихся'!P34=9),AND(E34=2,'Ответы учащихся'!P34=23)),1,IF('Ответы учащихся'!P34="N",'Ответы учащихся'!P34,0)),"")),"")</f>
        <v/>
      </c>
      <c r="R34" s="110" t="str">
        <f>IF(AND(OR($C34&lt;&gt;"",$D34&lt;&gt;""),$A34=1,$AJ$6="ДА"),(IF(A34=1,IF(OR(AND(E34=1,'Ответы учащихся'!Q34=8),AND(E34=2,'Ответы учащихся'!Q34=15)),1,IF('Ответы учащихся'!Q34="N",'Ответы учащихся'!Q34,0)),"")),"")</f>
        <v/>
      </c>
      <c r="S34" s="299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56"/>
      <c r="AG34" s="337"/>
      <c r="AH34" s="419" t="str">
        <f t="shared" si="3"/>
        <v/>
      </c>
      <c r="AI34" s="149" t="str">
        <f t="shared" si="4"/>
        <v/>
      </c>
      <c r="AJ34" s="347" t="str">
        <f t="shared" si="5"/>
        <v/>
      </c>
      <c r="AK34" s="342" t="str">
        <f t="shared" si="6"/>
        <v/>
      </c>
      <c r="AL34" s="159" t="str">
        <f t="shared" si="7"/>
        <v/>
      </c>
      <c r="AM34" s="344" t="str">
        <f t="shared" si="8"/>
        <v/>
      </c>
      <c r="AN34" s="420" t="str">
        <f t="shared" si="12"/>
        <v/>
      </c>
      <c r="AO34" s="379">
        <f t="shared" si="9"/>
        <v>10.333333333333334</v>
      </c>
      <c r="AP34" s="380">
        <f t="shared" si="10"/>
        <v>0.79487179487179493</v>
      </c>
      <c r="AQ34" s="381">
        <v>6</v>
      </c>
      <c r="AR34" s="379">
        <f t="shared" si="11"/>
        <v>100</v>
      </c>
      <c r="AS34" s="381"/>
      <c r="AT34" s="381"/>
      <c r="AU34" s="6"/>
      <c r="AV34" s="6"/>
      <c r="AW34" s="6"/>
      <c r="AX34" s="6"/>
    </row>
    <row r="35" spans="1:50" ht="12.75" customHeight="1">
      <c r="A35" s="12">
        <f>IF('СПИСОК КЛАССА'!J35&gt;0,1,0)</f>
        <v>0</v>
      </c>
      <c r="B35" s="101">
        <v>16</v>
      </c>
      <c r="C35" s="102" t="str">
        <f>IF(NOT(ISBLANK('СПИСОК КЛАССА'!C35)),'СПИСОК КЛАССА'!C35,"")</f>
        <v/>
      </c>
      <c r="D35" s="136" t="str">
        <f>IF(NOT(ISBLANK('СПИСОК КЛАССА'!D35)),IF($A35=1,'СПИСОК КЛАССА'!D35, "УЧЕНИК НЕ ВЫПОЛНЯЛ РАБОТУ"),"")</f>
        <v/>
      </c>
      <c r="E35" s="154" t="str">
        <f>IF($C35&lt;&gt;"",'СПИСОК КЛАССА'!J35,"")</f>
        <v/>
      </c>
      <c r="F35" s="134" t="str">
        <f>IF(AND(OR($C35&lt;&gt;"",$D35&lt;&gt;""),$A35=1,$AJ$6="ДА"),(IF(A35=1,IF(OR(AND(E35=1,'Ответы учащихся'!E35=1),AND(E35=2,'Ответы учащихся'!E35=4)),1,IF('Ответы учащихся'!E35="N",'Ответы учащихся'!E35,0)),"")),"")</f>
        <v/>
      </c>
      <c r="G35" s="103" t="str">
        <f>IF(AND(OR($C35&lt;&gt;"",$D35&lt;&gt;""),$A35=1,$AJ$6="ДА"),(IF(A35=1,IF(OR(AND(E35=1,'Ответы учащихся'!F35=1),AND(E35=2,'Ответы учащихся'!F35=2)),1,IF('Ответы учащихся'!F35="N",'Ответы учащихся'!F35,0)),"")),"")</f>
        <v/>
      </c>
      <c r="H35" s="103" t="str">
        <f>IF(AND(OR($C35&lt;&gt;"",$D35&lt;&gt;""),$A35=1,$AJ$6="ДА"),(IF(A35=1,IF(OR(AND(E35=1,'Ответы учащихся'!G35=2),AND(E35=2,'Ответы учащихся'!G35=1)),1,IF('Ответы учащихся'!G35="N",'Ответы учащихся'!G35,0)),"")),"")</f>
        <v/>
      </c>
      <c r="I35" s="103" t="str">
        <f>IF(AND(OR($C35&lt;&gt;"",$D35&lt;&gt;""),$A35=1,$AJ$6="ДА"),(IF(A35=1,IF(OR(AND(E35=1,'Ответы учащихся'!H35=4),AND(E35=2,'Ответы учащихся'!H35=1)),1,IF('Ответы учащихся'!H35="N",'Ответы учащихся'!H35,0)),"")),"")</f>
        <v/>
      </c>
      <c r="J35" s="103" t="str">
        <f>IF(AND(OR($C35&lt;&gt;"",$D35&lt;&gt;""),$A35=1,$AJ$6="ДА"),(IF(A35=1,IF(OR(AND(E35=1,'Ответы учащихся'!I35=1),AND(E35=2,'Ответы учащихся'!I35=1)),1,IF('Ответы учащихся'!I35="N",'Ответы учащихся'!I35,0)),"")),"")</f>
        <v/>
      </c>
      <c r="K35" s="110" t="str">
        <f>IF(AND(OR($C35&lt;&gt;"",$D35&lt;&gt;""),$A35=1,$AJ$6="ДА"),(IF(A35=1,IF(OR(AND(E35=1,'Ответы учащихся'!J35=3),AND(E35=2,'Ответы учащихся'!J35=4)),1,IF('Ответы учащихся'!J35="N",'Ответы учащихся'!J35,0)),"")),"")</f>
        <v/>
      </c>
      <c r="L35" s="134" t="str">
        <f>IF(AND(OR($C35&lt;&gt;"",$D35&lt;&gt;""),$A35=1,$AJ$6="ДА"),(IF(A35=1,IF(OR(AND(E35=1,'Ответы учащихся'!K35="ЗАМОЛЧАЛ"),AND(E35=2,'Ответы учащихся'!K35="СЛОЖЕНИЕ ОСНОВ")),1,IF('Ответы учащихся'!K35="N",'Ответы учащихся'!K35,0)),"")),"")</f>
        <v/>
      </c>
      <c r="M35" s="103" t="str">
        <f>IF(AND(OR($C35&lt;&gt;"",$D35&lt;&gt;""),$A35=1,$AJ$6="ДА"),IF((ISBLANK($D35)),"",IF($A35=1,'Ответы учащихся'!L35,"")),"")</f>
        <v/>
      </c>
      <c r="N35" s="103" t="str">
        <f>IF(AND(OR($C35&lt;&gt;"",$D35&lt;&gt;""),$A35=1,$AJ$6="ДА"),(IF(A35=1,IF(OR(AND(E35=1,'Ответы учащихся'!M35="ПРИМЫКАНИЕ"),AND(E35=2,'Ответы учащихся'!M35="СВОЮ МЕЧТУ")),1,IF('Ответы учащихся'!M35="N",'Ответы учащихся'!M35,0)),"")),"")</f>
        <v/>
      </c>
      <c r="O35" s="103" t="str">
        <f>IF(AND(OR($C35&lt;&gt;"",$D35&lt;&gt;""),$A35=1,$AJ$6="ДА"),(IF(A35=1,IF(OR(AND(E35=1,'Ответы учащихся'!N35=12),AND(E35=2,'Ответы учащихся'!N35=26)),1,IF('Ответы учащихся'!N35="N",'Ответы учащихся'!N35,0)),"")),"")</f>
        <v/>
      </c>
      <c r="P35" s="103" t="str">
        <f>IF(AND(OR($C35&lt;&gt;"",$D35&lt;&gt;""),$A35=1,$AJ$6="ДА"),(IF(A35=1,IF(OR(AND(E35=1,'Ответы учащихся'!O35=11),AND(E35=2,OR('Ответы учащихся'!O35="24,30",'Ответы учащихся'!O35="30,24"))),1,IF('Ответы учащихся'!O35="N",'Ответы учащихся'!O35,0)),"")),"")</f>
        <v/>
      </c>
      <c r="Q35" s="103" t="str">
        <f>IF(AND(OR($C35&lt;&gt;"",$D35&lt;&gt;""),$A35=1,$AJ$6="ДА"),(IF(A35=1,IF(OR(AND(E35=1,'Ответы учащихся'!P35=9),AND(E35=2,'Ответы учащихся'!P35=23)),1,IF('Ответы учащихся'!P35="N",'Ответы учащихся'!P35,0)),"")),"")</f>
        <v/>
      </c>
      <c r="R35" s="110" t="str">
        <f>IF(AND(OR($C35&lt;&gt;"",$D35&lt;&gt;""),$A35=1,$AJ$6="ДА"),(IF(A35=1,IF(OR(AND(E35=1,'Ответы учащихся'!Q35=8),AND(E35=2,'Ответы учащихся'!Q35=15)),1,IF('Ответы учащихся'!Q35="N",'Ответы учащихся'!Q35,0)),"")),"")</f>
        <v/>
      </c>
      <c r="S35" s="299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56"/>
      <c r="AG35" s="337"/>
      <c r="AH35" s="419" t="str">
        <f t="shared" si="3"/>
        <v/>
      </c>
      <c r="AI35" s="149" t="str">
        <f t="shared" si="4"/>
        <v/>
      </c>
      <c r="AJ35" s="347" t="str">
        <f t="shared" si="5"/>
        <v/>
      </c>
      <c r="AK35" s="342" t="str">
        <f t="shared" si="6"/>
        <v/>
      </c>
      <c r="AL35" s="159" t="str">
        <f t="shared" si="7"/>
        <v/>
      </c>
      <c r="AM35" s="344" t="str">
        <f t="shared" si="8"/>
        <v/>
      </c>
      <c r="AN35" s="420" t="str">
        <f t="shared" si="12"/>
        <v/>
      </c>
      <c r="AO35" s="379">
        <f t="shared" si="9"/>
        <v>10.333333333333334</v>
      </c>
      <c r="AP35" s="380">
        <f t="shared" si="10"/>
        <v>0.79487179487179493</v>
      </c>
      <c r="AQ35" s="381">
        <v>6</v>
      </c>
      <c r="AR35" s="379">
        <f t="shared" si="11"/>
        <v>100</v>
      </c>
      <c r="AS35" s="381"/>
      <c r="AT35" s="381"/>
      <c r="AU35" s="6"/>
      <c r="AV35" s="6"/>
      <c r="AW35" s="6"/>
      <c r="AX35" s="6"/>
    </row>
    <row r="36" spans="1:50" ht="12.75" customHeight="1">
      <c r="A36" s="12">
        <f>IF('СПИСОК КЛАССА'!J36&gt;0,1,0)</f>
        <v>0</v>
      </c>
      <c r="B36" s="101">
        <v>17</v>
      </c>
      <c r="C36" s="102" t="str">
        <f>IF(NOT(ISBLANK('СПИСОК КЛАССА'!C36)),'СПИСОК КЛАССА'!C36,"")</f>
        <v/>
      </c>
      <c r="D36" s="136" t="str">
        <f>IF(NOT(ISBLANK('СПИСОК КЛАССА'!D36)),IF($A36=1,'СПИСОК КЛАССА'!D36, "УЧЕНИК НЕ ВЫПОЛНЯЛ РАБОТУ"),"")</f>
        <v/>
      </c>
      <c r="E36" s="154" t="str">
        <f>IF($C36&lt;&gt;"",'СПИСОК КЛАССА'!J36,"")</f>
        <v/>
      </c>
      <c r="F36" s="134" t="str">
        <f>IF(AND(OR($C36&lt;&gt;"",$D36&lt;&gt;""),$A36=1,$AJ$6="ДА"),(IF(A36=1,IF(OR(AND(E36=1,'Ответы учащихся'!E36=1),AND(E36=2,'Ответы учащихся'!E36=4)),1,IF('Ответы учащихся'!E36="N",'Ответы учащихся'!E36,0)),"")),"")</f>
        <v/>
      </c>
      <c r="G36" s="103" t="str">
        <f>IF(AND(OR($C36&lt;&gt;"",$D36&lt;&gt;""),$A36=1,$AJ$6="ДА"),(IF(A36=1,IF(OR(AND(E36=1,'Ответы учащихся'!F36=1),AND(E36=2,'Ответы учащихся'!F36=2)),1,IF('Ответы учащихся'!F36="N",'Ответы учащихся'!F36,0)),"")),"")</f>
        <v/>
      </c>
      <c r="H36" s="103" t="str">
        <f>IF(AND(OR($C36&lt;&gt;"",$D36&lt;&gt;""),$A36=1,$AJ$6="ДА"),(IF(A36=1,IF(OR(AND(E36=1,'Ответы учащихся'!G36=2),AND(E36=2,'Ответы учащихся'!G36=1)),1,IF('Ответы учащихся'!G36="N",'Ответы учащихся'!G36,0)),"")),"")</f>
        <v/>
      </c>
      <c r="I36" s="103" t="str">
        <f>IF(AND(OR($C36&lt;&gt;"",$D36&lt;&gt;""),$A36=1,$AJ$6="ДА"),(IF(A36=1,IF(OR(AND(E36=1,'Ответы учащихся'!H36=4),AND(E36=2,'Ответы учащихся'!H36=1)),1,IF('Ответы учащихся'!H36="N",'Ответы учащихся'!H36,0)),"")),"")</f>
        <v/>
      </c>
      <c r="J36" s="103" t="str">
        <f>IF(AND(OR($C36&lt;&gt;"",$D36&lt;&gt;""),$A36=1,$AJ$6="ДА"),(IF(A36=1,IF(OR(AND(E36=1,'Ответы учащихся'!I36=1),AND(E36=2,'Ответы учащихся'!I36=1)),1,IF('Ответы учащихся'!I36="N",'Ответы учащихся'!I36,0)),"")),"")</f>
        <v/>
      </c>
      <c r="K36" s="110" t="str">
        <f>IF(AND(OR($C36&lt;&gt;"",$D36&lt;&gt;""),$A36=1,$AJ$6="ДА"),(IF(A36=1,IF(OR(AND(E36=1,'Ответы учащихся'!J36=3),AND(E36=2,'Ответы учащихся'!J36=4)),1,IF('Ответы учащихся'!J36="N",'Ответы учащихся'!J36,0)),"")),"")</f>
        <v/>
      </c>
      <c r="L36" s="134" t="str">
        <f>IF(AND(OR($C36&lt;&gt;"",$D36&lt;&gt;""),$A36=1,$AJ$6="ДА"),(IF(A36=1,IF(OR(AND(E36=1,'Ответы учащихся'!K36="ЗАМОЛЧАЛ"),AND(E36=2,'Ответы учащихся'!K36="СЛОЖЕНИЕ ОСНОВ")),1,IF('Ответы учащихся'!K36="N",'Ответы учащихся'!K36,0)),"")),"")</f>
        <v/>
      </c>
      <c r="M36" s="103" t="str">
        <f>IF(AND(OR($C36&lt;&gt;"",$D36&lt;&gt;""),$A36=1,$AJ$6="ДА"),IF((ISBLANK($D36)),"",IF($A36=1,'Ответы учащихся'!L36,"")),"")</f>
        <v/>
      </c>
      <c r="N36" s="103" t="str">
        <f>IF(AND(OR($C36&lt;&gt;"",$D36&lt;&gt;""),$A36=1,$AJ$6="ДА"),(IF(A36=1,IF(OR(AND(E36=1,'Ответы учащихся'!M36="ПРИМЫКАНИЕ"),AND(E36=2,'Ответы учащихся'!M36="СВОЮ МЕЧТУ")),1,IF('Ответы учащихся'!M36="N",'Ответы учащихся'!M36,0)),"")),"")</f>
        <v/>
      </c>
      <c r="O36" s="103" t="str">
        <f>IF(AND(OR($C36&lt;&gt;"",$D36&lt;&gt;""),$A36=1,$AJ$6="ДА"),(IF(A36=1,IF(OR(AND(E36=1,'Ответы учащихся'!N36=12),AND(E36=2,'Ответы учащихся'!N36=26)),1,IF('Ответы учащихся'!N36="N",'Ответы учащихся'!N36,0)),"")),"")</f>
        <v/>
      </c>
      <c r="P36" s="103" t="str">
        <f>IF(AND(OR($C36&lt;&gt;"",$D36&lt;&gt;""),$A36=1,$AJ$6="ДА"),(IF(A36=1,IF(OR(AND(E36=1,'Ответы учащихся'!O36=11),AND(E36=2,OR('Ответы учащихся'!O36="24,30",'Ответы учащихся'!O36="30,24"))),1,IF('Ответы учащихся'!O36="N",'Ответы учащихся'!O36,0)),"")),"")</f>
        <v/>
      </c>
      <c r="Q36" s="103" t="str">
        <f>IF(AND(OR($C36&lt;&gt;"",$D36&lt;&gt;""),$A36=1,$AJ$6="ДА"),(IF(A36=1,IF(OR(AND(E36=1,'Ответы учащихся'!P36=9),AND(E36=2,'Ответы учащихся'!P36=23)),1,IF('Ответы учащихся'!P36="N",'Ответы учащихся'!P36,0)),"")),"")</f>
        <v/>
      </c>
      <c r="R36" s="110" t="str">
        <f>IF(AND(OR($C36&lt;&gt;"",$D36&lt;&gt;""),$A36=1,$AJ$6="ДА"),(IF(A36=1,IF(OR(AND(E36=1,'Ответы учащихся'!Q36=8),AND(E36=2,'Ответы учащихся'!Q36=15)),1,IF('Ответы учащихся'!Q36="N",'Ответы учащихся'!Q36,0)),"")),"")</f>
        <v/>
      </c>
      <c r="S36" s="299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56"/>
      <c r="AG36" s="337"/>
      <c r="AH36" s="419" t="str">
        <f t="shared" si="3"/>
        <v/>
      </c>
      <c r="AI36" s="149" t="str">
        <f t="shared" si="4"/>
        <v/>
      </c>
      <c r="AJ36" s="347" t="str">
        <f t="shared" si="5"/>
        <v/>
      </c>
      <c r="AK36" s="342" t="str">
        <f t="shared" si="6"/>
        <v/>
      </c>
      <c r="AL36" s="159" t="str">
        <f t="shared" si="7"/>
        <v/>
      </c>
      <c r="AM36" s="344" t="str">
        <f t="shared" si="8"/>
        <v/>
      </c>
      <c r="AN36" s="420" t="str">
        <f t="shared" si="12"/>
        <v/>
      </c>
      <c r="AO36" s="379">
        <f t="shared" si="9"/>
        <v>10.333333333333334</v>
      </c>
      <c r="AP36" s="380">
        <f t="shared" si="10"/>
        <v>0.79487179487179493</v>
      </c>
      <c r="AQ36" s="381">
        <v>6</v>
      </c>
      <c r="AR36" s="379">
        <f t="shared" si="11"/>
        <v>100</v>
      </c>
      <c r="AS36" s="381"/>
      <c r="AT36" s="381"/>
      <c r="AU36" s="6"/>
      <c r="AV36" s="6"/>
      <c r="AW36" s="6"/>
      <c r="AX36" s="6"/>
    </row>
    <row r="37" spans="1:50" ht="12.75" customHeight="1">
      <c r="A37" s="12">
        <f>IF('СПИСОК КЛАССА'!J37&gt;0,1,0)</f>
        <v>0</v>
      </c>
      <c r="B37" s="101">
        <v>18</v>
      </c>
      <c r="C37" s="102" t="str">
        <f>IF(NOT(ISBLANK('СПИСОК КЛАССА'!C37)),'СПИСОК КЛАССА'!C37,"")</f>
        <v/>
      </c>
      <c r="D37" s="136" t="str">
        <f>IF(NOT(ISBLANK('СПИСОК КЛАССА'!D37)),IF($A37=1,'СПИСОК КЛАССА'!D37, "УЧЕНИК НЕ ВЫПОЛНЯЛ РАБОТУ"),"")</f>
        <v/>
      </c>
      <c r="E37" s="154" t="str">
        <f>IF($C37&lt;&gt;"",'СПИСОК КЛАССА'!J37,"")</f>
        <v/>
      </c>
      <c r="F37" s="134" t="str">
        <f>IF(AND(OR($C37&lt;&gt;"",$D37&lt;&gt;""),$A37=1,$AJ$6="ДА"),(IF(A37=1,IF(OR(AND(E37=1,'Ответы учащихся'!E37=1),AND(E37=2,'Ответы учащихся'!E37=4)),1,IF('Ответы учащихся'!E37="N",'Ответы учащихся'!E37,0)),"")),"")</f>
        <v/>
      </c>
      <c r="G37" s="103" t="str">
        <f>IF(AND(OR($C37&lt;&gt;"",$D37&lt;&gt;""),$A37=1,$AJ$6="ДА"),(IF(A37=1,IF(OR(AND(E37=1,'Ответы учащихся'!F37=1),AND(E37=2,'Ответы учащихся'!F37=2)),1,IF('Ответы учащихся'!F37="N",'Ответы учащихся'!F37,0)),"")),"")</f>
        <v/>
      </c>
      <c r="H37" s="103" t="str">
        <f>IF(AND(OR($C37&lt;&gt;"",$D37&lt;&gt;""),$A37=1,$AJ$6="ДА"),(IF(A37=1,IF(OR(AND(E37=1,'Ответы учащихся'!G37=2),AND(E37=2,'Ответы учащихся'!G37=1)),1,IF('Ответы учащихся'!G37="N",'Ответы учащихся'!G37,0)),"")),"")</f>
        <v/>
      </c>
      <c r="I37" s="103" t="str">
        <f>IF(AND(OR($C37&lt;&gt;"",$D37&lt;&gt;""),$A37=1,$AJ$6="ДА"),(IF(A37=1,IF(OR(AND(E37=1,'Ответы учащихся'!H37=4),AND(E37=2,'Ответы учащихся'!H37=1)),1,IF('Ответы учащихся'!H37="N",'Ответы учащихся'!H37,0)),"")),"")</f>
        <v/>
      </c>
      <c r="J37" s="103" t="str">
        <f>IF(AND(OR($C37&lt;&gt;"",$D37&lt;&gt;""),$A37=1,$AJ$6="ДА"),(IF(A37=1,IF(OR(AND(E37=1,'Ответы учащихся'!I37=1),AND(E37=2,'Ответы учащихся'!I37=1)),1,IF('Ответы учащихся'!I37="N",'Ответы учащихся'!I37,0)),"")),"")</f>
        <v/>
      </c>
      <c r="K37" s="110" t="str">
        <f>IF(AND(OR($C37&lt;&gt;"",$D37&lt;&gt;""),$A37=1,$AJ$6="ДА"),(IF(A37=1,IF(OR(AND(E37=1,'Ответы учащихся'!J37=3),AND(E37=2,'Ответы учащихся'!J37=4)),1,IF('Ответы учащихся'!J37="N",'Ответы учащихся'!J37,0)),"")),"")</f>
        <v/>
      </c>
      <c r="L37" s="134" t="str">
        <f>IF(AND(OR($C37&lt;&gt;"",$D37&lt;&gt;""),$A37=1,$AJ$6="ДА"),(IF(A37=1,IF(OR(AND(E37=1,'Ответы учащихся'!K37="ЗАМОЛЧАЛ"),AND(E37=2,'Ответы учащихся'!K37="СЛОЖЕНИЕ ОСНОВ")),1,IF('Ответы учащихся'!K37="N",'Ответы учащихся'!K37,0)),"")),"")</f>
        <v/>
      </c>
      <c r="M37" s="103" t="str">
        <f>IF(AND(OR($C37&lt;&gt;"",$D37&lt;&gt;""),$A37=1,$AJ$6="ДА"),IF((ISBLANK($D37)),"",IF($A37=1,'Ответы учащихся'!L37,"")),"")</f>
        <v/>
      </c>
      <c r="N37" s="103" t="str">
        <f>IF(AND(OR($C37&lt;&gt;"",$D37&lt;&gt;""),$A37=1,$AJ$6="ДА"),(IF(A37=1,IF(OR(AND(E37=1,'Ответы учащихся'!M37="ПРИМЫКАНИЕ"),AND(E37=2,'Ответы учащихся'!M37="СВОЮ МЕЧТУ")),1,IF('Ответы учащихся'!M37="N",'Ответы учащихся'!M37,0)),"")),"")</f>
        <v/>
      </c>
      <c r="O37" s="103" t="str">
        <f>IF(AND(OR($C37&lt;&gt;"",$D37&lt;&gt;""),$A37=1,$AJ$6="ДА"),(IF(A37=1,IF(OR(AND(E37=1,'Ответы учащихся'!N37=12),AND(E37=2,'Ответы учащихся'!N37=26)),1,IF('Ответы учащихся'!N37="N",'Ответы учащихся'!N37,0)),"")),"")</f>
        <v/>
      </c>
      <c r="P37" s="103" t="str">
        <f>IF(AND(OR($C37&lt;&gt;"",$D37&lt;&gt;""),$A37=1,$AJ$6="ДА"),(IF(A37=1,IF(OR(AND(E37=1,'Ответы учащихся'!O37=11),AND(E37=2,OR('Ответы учащихся'!O37="24,30",'Ответы учащихся'!O37="30,24"))),1,IF('Ответы учащихся'!O37="N",'Ответы учащихся'!O37,0)),"")),"")</f>
        <v/>
      </c>
      <c r="Q37" s="103" t="str">
        <f>IF(AND(OR($C37&lt;&gt;"",$D37&lt;&gt;""),$A37=1,$AJ$6="ДА"),(IF(A37=1,IF(OR(AND(E37=1,'Ответы учащихся'!P37=9),AND(E37=2,'Ответы учащихся'!P37=23)),1,IF('Ответы учащихся'!P37="N",'Ответы учащихся'!P37,0)),"")),"")</f>
        <v/>
      </c>
      <c r="R37" s="110" t="str">
        <f>IF(AND(OR($C37&lt;&gt;"",$D37&lt;&gt;""),$A37=1,$AJ$6="ДА"),(IF(A37=1,IF(OR(AND(E37=1,'Ответы учащихся'!Q37=8),AND(E37=2,'Ответы учащихся'!Q37=15)),1,IF('Ответы учащихся'!Q37="N",'Ответы учащихся'!Q37,0)),"")),"")</f>
        <v/>
      </c>
      <c r="S37" s="299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56"/>
      <c r="AG37" s="337"/>
      <c r="AH37" s="419" t="str">
        <f t="shared" si="3"/>
        <v/>
      </c>
      <c r="AI37" s="149" t="str">
        <f t="shared" si="4"/>
        <v/>
      </c>
      <c r="AJ37" s="347" t="str">
        <f t="shared" si="5"/>
        <v/>
      </c>
      <c r="AK37" s="342" t="str">
        <f t="shared" si="6"/>
        <v/>
      </c>
      <c r="AL37" s="159" t="str">
        <f t="shared" si="7"/>
        <v/>
      </c>
      <c r="AM37" s="344" t="str">
        <f t="shared" si="8"/>
        <v/>
      </c>
      <c r="AN37" s="420" t="str">
        <f t="shared" si="12"/>
        <v/>
      </c>
      <c r="AO37" s="379">
        <f t="shared" si="9"/>
        <v>10.333333333333334</v>
      </c>
      <c r="AP37" s="380">
        <f t="shared" si="10"/>
        <v>0.79487179487179493</v>
      </c>
      <c r="AQ37" s="381">
        <v>6</v>
      </c>
      <c r="AR37" s="379">
        <f t="shared" si="11"/>
        <v>100</v>
      </c>
      <c r="AS37" s="381"/>
      <c r="AT37" s="381"/>
      <c r="AU37" s="6"/>
      <c r="AV37" s="6"/>
      <c r="AW37" s="6"/>
      <c r="AX37" s="6"/>
    </row>
    <row r="38" spans="1:50" ht="12.75" customHeight="1">
      <c r="A38" s="12">
        <f>IF('СПИСОК КЛАССА'!J38&gt;0,1,0)</f>
        <v>0</v>
      </c>
      <c r="B38" s="101">
        <v>19</v>
      </c>
      <c r="C38" s="102" t="str">
        <f>IF(NOT(ISBLANK('СПИСОК КЛАССА'!C38)),'СПИСОК КЛАССА'!C38,"")</f>
        <v/>
      </c>
      <c r="D38" s="136" t="str">
        <f>IF(NOT(ISBLANK('СПИСОК КЛАССА'!D38)),IF($A38=1,'СПИСОК КЛАССА'!D38, "УЧЕНИК НЕ ВЫПОЛНЯЛ РАБОТУ"),"")</f>
        <v/>
      </c>
      <c r="E38" s="154" t="str">
        <f>IF($C38&lt;&gt;"",'СПИСОК КЛАССА'!J38,"")</f>
        <v/>
      </c>
      <c r="F38" s="134" t="str">
        <f>IF(AND(OR($C38&lt;&gt;"",$D38&lt;&gt;""),$A38=1,$AJ$6="ДА"),(IF(A38=1,IF(OR(AND(E38=1,'Ответы учащихся'!E38=1),AND(E38=2,'Ответы учащихся'!E38=4)),1,IF('Ответы учащихся'!E38="N",'Ответы учащихся'!E38,0)),"")),"")</f>
        <v/>
      </c>
      <c r="G38" s="103" t="str">
        <f>IF(AND(OR($C38&lt;&gt;"",$D38&lt;&gt;""),$A38=1,$AJ$6="ДА"),(IF(A38=1,IF(OR(AND(E38=1,'Ответы учащихся'!F38=1),AND(E38=2,'Ответы учащихся'!F38=2)),1,IF('Ответы учащихся'!F38="N",'Ответы учащихся'!F38,0)),"")),"")</f>
        <v/>
      </c>
      <c r="H38" s="103" t="str">
        <f>IF(AND(OR($C38&lt;&gt;"",$D38&lt;&gt;""),$A38=1,$AJ$6="ДА"),(IF(A38=1,IF(OR(AND(E38=1,'Ответы учащихся'!G38=2),AND(E38=2,'Ответы учащихся'!G38=1)),1,IF('Ответы учащихся'!G38="N",'Ответы учащихся'!G38,0)),"")),"")</f>
        <v/>
      </c>
      <c r="I38" s="103" t="str">
        <f>IF(AND(OR($C38&lt;&gt;"",$D38&lt;&gt;""),$A38=1,$AJ$6="ДА"),(IF(A38=1,IF(OR(AND(E38=1,'Ответы учащихся'!H38=4),AND(E38=2,'Ответы учащихся'!H38=1)),1,IF('Ответы учащихся'!H38="N",'Ответы учащихся'!H38,0)),"")),"")</f>
        <v/>
      </c>
      <c r="J38" s="103" t="str">
        <f>IF(AND(OR($C38&lt;&gt;"",$D38&lt;&gt;""),$A38=1,$AJ$6="ДА"),(IF(A38=1,IF(OR(AND(E38=1,'Ответы учащихся'!I38=1),AND(E38=2,'Ответы учащихся'!I38=1)),1,IF('Ответы учащихся'!I38="N",'Ответы учащихся'!I38,0)),"")),"")</f>
        <v/>
      </c>
      <c r="K38" s="110" t="str">
        <f>IF(AND(OR($C38&lt;&gt;"",$D38&lt;&gt;""),$A38=1,$AJ$6="ДА"),(IF(A38=1,IF(OR(AND(E38=1,'Ответы учащихся'!J38=3),AND(E38=2,'Ответы учащихся'!J38=4)),1,IF('Ответы учащихся'!J38="N",'Ответы учащихся'!J38,0)),"")),"")</f>
        <v/>
      </c>
      <c r="L38" s="134" t="str">
        <f>IF(AND(OR($C38&lt;&gt;"",$D38&lt;&gt;""),$A38=1,$AJ$6="ДА"),(IF(A38=1,IF(OR(AND(E38=1,'Ответы учащихся'!K38="ЗАМОЛЧАЛ"),AND(E38=2,'Ответы учащихся'!K38="СЛОЖЕНИЕ ОСНОВ")),1,IF('Ответы учащихся'!K38="N",'Ответы учащихся'!K38,0)),"")),"")</f>
        <v/>
      </c>
      <c r="M38" s="103" t="str">
        <f>IF(AND(OR($C38&lt;&gt;"",$D38&lt;&gt;""),$A38=1,$AJ$6="ДА"),IF((ISBLANK($D38)),"",IF($A38=1,'Ответы учащихся'!L38,"")),"")</f>
        <v/>
      </c>
      <c r="N38" s="103" t="str">
        <f>IF(AND(OR($C38&lt;&gt;"",$D38&lt;&gt;""),$A38=1,$AJ$6="ДА"),(IF(A38=1,IF(OR(AND(E38=1,'Ответы учащихся'!M38="ПРИМЫКАНИЕ"),AND(E38=2,'Ответы учащихся'!M38="СВОЮ МЕЧТУ")),1,IF('Ответы учащихся'!M38="N",'Ответы учащихся'!M38,0)),"")),"")</f>
        <v/>
      </c>
      <c r="O38" s="103" t="str">
        <f>IF(AND(OR($C38&lt;&gt;"",$D38&lt;&gt;""),$A38=1,$AJ$6="ДА"),(IF(A38=1,IF(OR(AND(E38=1,'Ответы учащихся'!N38=12),AND(E38=2,'Ответы учащихся'!N38=26)),1,IF('Ответы учащихся'!N38="N",'Ответы учащихся'!N38,0)),"")),"")</f>
        <v/>
      </c>
      <c r="P38" s="103" t="str">
        <f>IF(AND(OR($C38&lt;&gt;"",$D38&lt;&gt;""),$A38=1,$AJ$6="ДА"),(IF(A38=1,IF(OR(AND(E38=1,'Ответы учащихся'!O38=11),AND(E38=2,OR('Ответы учащихся'!O38="24,30",'Ответы учащихся'!O38="30,24"))),1,IF('Ответы учащихся'!O38="N",'Ответы учащихся'!O38,0)),"")),"")</f>
        <v/>
      </c>
      <c r="Q38" s="103" t="str">
        <f>IF(AND(OR($C38&lt;&gt;"",$D38&lt;&gt;""),$A38=1,$AJ$6="ДА"),(IF(A38=1,IF(OR(AND(E38=1,'Ответы учащихся'!P38=9),AND(E38=2,'Ответы учащихся'!P38=23)),1,IF('Ответы учащихся'!P38="N",'Ответы учащихся'!P38,0)),"")),"")</f>
        <v/>
      </c>
      <c r="R38" s="110" t="str">
        <f>IF(AND(OR($C38&lt;&gt;"",$D38&lt;&gt;""),$A38=1,$AJ$6="ДА"),(IF(A38=1,IF(OR(AND(E38=1,'Ответы учащихся'!Q38=8),AND(E38=2,'Ответы учащихся'!Q38=15)),1,IF('Ответы учащихся'!Q38="N",'Ответы учащихся'!Q38,0)),"")),"")</f>
        <v/>
      </c>
      <c r="S38" s="299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56"/>
      <c r="AG38" s="337"/>
      <c r="AH38" s="419" t="str">
        <f t="shared" si="3"/>
        <v/>
      </c>
      <c r="AI38" s="149" t="str">
        <f t="shared" si="4"/>
        <v/>
      </c>
      <c r="AJ38" s="347" t="str">
        <f t="shared" si="5"/>
        <v/>
      </c>
      <c r="AK38" s="342" t="str">
        <f t="shared" si="6"/>
        <v/>
      </c>
      <c r="AL38" s="159" t="str">
        <f t="shared" si="7"/>
        <v/>
      </c>
      <c r="AM38" s="344" t="str">
        <f t="shared" si="8"/>
        <v/>
      </c>
      <c r="AN38" s="420" t="str">
        <f t="shared" si="12"/>
        <v/>
      </c>
      <c r="AO38" s="379">
        <f t="shared" si="9"/>
        <v>10.333333333333334</v>
      </c>
      <c r="AP38" s="380">
        <f t="shared" si="10"/>
        <v>0.79487179487179493</v>
      </c>
      <c r="AQ38" s="381">
        <v>6</v>
      </c>
      <c r="AR38" s="379">
        <f t="shared" si="11"/>
        <v>100</v>
      </c>
      <c r="AS38" s="381"/>
      <c r="AT38" s="381"/>
      <c r="AU38" s="6"/>
      <c r="AV38" s="6"/>
      <c r="AW38" s="6"/>
      <c r="AX38" s="6"/>
    </row>
    <row r="39" spans="1:50" ht="12.75" customHeight="1">
      <c r="A39" s="12">
        <f>IF('СПИСОК КЛАССА'!J39&gt;0,1,0)</f>
        <v>0</v>
      </c>
      <c r="B39" s="101">
        <v>20</v>
      </c>
      <c r="C39" s="102" t="str">
        <f>IF(NOT(ISBLANK('СПИСОК КЛАССА'!C39)),'СПИСОК КЛАССА'!C39,"")</f>
        <v/>
      </c>
      <c r="D39" s="136" t="str">
        <f>IF(NOT(ISBLANK('СПИСОК КЛАССА'!D39)),IF($A39=1,'СПИСОК КЛАССА'!D39, "УЧЕНИК НЕ ВЫПОЛНЯЛ РАБОТУ"),"")</f>
        <v/>
      </c>
      <c r="E39" s="154" t="str">
        <f>IF($C39&lt;&gt;"",'СПИСОК КЛАССА'!J39,"")</f>
        <v/>
      </c>
      <c r="F39" s="134" t="str">
        <f>IF(AND(OR($C39&lt;&gt;"",$D39&lt;&gt;""),$A39=1,$AJ$6="ДА"),(IF(A39=1,IF(OR(AND(E39=1,'Ответы учащихся'!E39=1),AND(E39=2,'Ответы учащихся'!E39=4)),1,IF('Ответы учащихся'!E39="N",'Ответы учащихся'!E39,0)),"")),"")</f>
        <v/>
      </c>
      <c r="G39" s="103" t="str">
        <f>IF(AND(OR($C39&lt;&gt;"",$D39&lt;&gt;""),$A39=1,$AJ$6="ДА"),(IF(A39=1,IF(OR(AND(E39=1,'Ответы учащихся'!F39=1),AND(E39=2,'Ответы учащихся'!F39=2)),1,IF('Ответы учащихся'!F39="N",'Ответы учащихся'!F39,0)),"")),"")</f>
        <v/>
      </c>
      <c r="H39" s="103" t="str">
        <f>IF(AND(OR($C39&lt;&gt;"",$D39&lt;&gt;""),$A39=1,$AJ$6="ДА"),(IF(A39=1,IF(OR(AND(E39=1,'Ответы учащихся'!G39=2),AND(E39=2,'Ответы учащихся'!G39=1)),1,IF('Ответы учащихся'!G39="N",'Ответы учащихся'!G39,0)),"")),"")</f>
        <v/>
      </c>
      <c r="I39" s="103" t="str">
        <f>IF(AND(OR($C39&lt;&gt;"",$D39&lt;&gt;""),$A39=1,$AJ$6="ДА"),(IF(A39=1,IF(OR(AND(E39=1,'Ответы учащихся'!H39=4),AND(E39=2,'Ответы учащихся'!H39=1)),1,IF('Ответы учащихся'!H39="N",'Ответы учащихся'!H39,0)),"")),"")</f>
        <v/>
      </c>
      <c r="J39" s="103" t="str">
        <f>IF(AND(OR($C39&lt;&gt;"",$D39&lt;&gt;""),$A39=1,$AJ$6="ДА"),(IF(A39=1,IF(OR(AND(E39=1,'Ответы учащихся'!I39=1),AND(E39=2,'Ответы учащихся'!I39=1)),1,IF('Ответы учащихся'!I39="N",'Ответы учащихся'!I39,0)),"")),"")</f>
        <v/>
      </c>
      <c r="K39" s="110" t="str">
        <f>IF(AND(OR($C39&lt;&gt;"",$D39&lt;&gt;""),$A39=1,$AJ$6="ДА"),(IF(A39=1,IF(OR(AND(E39=1,'Ответы учащихся'!J39=3),AND(E39=2,'Ответы учащихся'!J39=4)),1,IF('Ответы учащихся'!J39="N",'Ответы учащихся'!J39,0)),"")),"")</f>
        <v/>
      </c>
      <c r="L39" s="134" t="str">
        <f>IF(AND(OR($C39&lt;&gt;"",$D39&lt;&gt;""),$A39=1,$AJ$6="ДА"),(IF(A39=1,IF(OR(AND(E39=1,'Ответы учащихся'!K39="ЗАМОЛЧАЛ"),AND(E39=2,'Ответы учащихся'!K39="СЛОЖЕНИЕ ОСНОВ")),1,IF('Ответы учащихся'!K39="N",'Ответы учащихся'!K39,0)),"")),"")</f>
        <v/>
      </c>
      <c r="M39" s="103" t="str">
        <f>IF(AND(OR($C39&lt;&gt;"",$D39&lt;&gt;""),$A39=1,$AJ$6="ДА"),IF((ISBLANK($D39)),"",IF($A39=1,'Ответы учащихся'!L39,"")),"")</f>
        <v/>
      </c>
      <c r="N39" s="103" t="str">
        <f>IF(AND(OR($C39&lt;&gt;"",$D39&lt;&gt;""),$A39=1,$AJ$6="ДА"),(IF(A39=1,IF(OR(AND(E39=1,'Ответы учащихся'!M39="ПРИМЫКАНИЕ"),AND(E39=2,'Ответы учащихся'!M39="СВОЮ МЕЧТУ")),1,IF('Ответы учащихся'!M39="N",'Ответы учащихся'!M39,0)),"")),"")</f>
        <v/>
      </c>
      <c r="O39" s="103" t="str">
        <f>IF(AND(OR($C39&lt;&gt;"",$D39&lt;&gt;""),$A39=1,$AJ$6="ДА"),(IF(A39=1,IF(OR(AND(E39=1,'Ответы учащихся'!N39=12),AND(E39=2,'Ответы учащихся'!N39=26)),1,IF('Ответы учащихся'!N39="N",'Ответы учащихся'!N39,0)),"")),"")</f>
        <v/>
      </c>
      <c r="P39" s="103" t="str">
        <f>IF(AND(OR($C39&lt;&gt;"",$D39&lt;&gt;""),$A39=1,$AJ$6="ДА"),(IF(A39=1,IF(OR(AND(E39=1,'Ответы учащихся'!O39=11),AND(E39=2,OR('Ответы учащихся'!O39="24,30",'Ответы учащихся'!O39="30,24"))),1,IF('Ответы учащихся'!O39="N",'Ответы учащихся'!O39,0)),"")),"")</f>
        <v/>
      </c>
      <c r="Q39" s="103" t="str">
        <f>IF(AND(OR($C39&lt;&gt;"",$D39&lt;&gt;""),$A39=1,$AJ$6="ДА"),(IF(A39=1,IF(OR(AND(E39=1,'Ответы учащихся'!P39=9),AND(E39=2,'Ответы учащихся'!P39=23)),1,IF('Ответы учащихся'!P39="N",'Ответы учащихся'!P39,0)),"")),"")</f>
        <v/>
      </c>
      <c r="R39" s="110" t="str">
        <f>IF(AND(OR($C39&lt;&gt;"",$D39&lt;&gt;""),$A39=1,$AJ$6="ДА"),(IF(A39=1,IF(OR(AND(E39=1,'Ответы учащихся'!Q39=8),AND(E39=2,'Ответы учащихся'!Q39=15)),1,IF('Ответы учащихся'!Q39="N",'Ответы учащихся'!Q39,0)),"")),"")</f>
        <v/>
      </c>
      <c r="S39" s="299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56"/>
      <c r="AG39" s="337"/>
      <c r="AH39" s="419" t="str">
        <f t="shared" si="3"/>
        <v/>
      </c>
      <c r="AI39" s="149" t="str">
        <f t="shared" si="4"/>
        <v/>
      </c>
      <c r="AJ39" s="347" t="str">
        <f t="shared" si="5"/>
        <v/>
      </c>
      <c r="AK39" s="342" t="str">
        <f t="shared" si="6"/>
        <v/>
      </c>
      <c r="AL39" s="159" t="str">
        <f t="shared" si="7"/>
        <v/>
      </c>
      <c r="AM39" s="344" t="str">
        <f t="shared" si="8"/>
        <v/>
      </c>
      <c r="AN39" s="420" t="str">
        <f t="shared" si="12"/>
        <v/>
      </c>
      <c r="AO39" s="379">
        <f t="shared" si="9"/>
        <v>10.333333333333334</v>
      </c>
      <c r="AP39" s="380">
        <f t="shared" si="10"/>
        <v>0.79487179487179493</v>
      </c>
      <c r="AQ39" s="381">
        <v>6</v>
      </c>
      <c r="AR39" s="379">
        <f t="shared" si="11"/>
        <v>100</v>
      </c>
      <c r="AS39" s="381"/>
      <c r="AT39" s="381"/>
      <c r="AU39" s="6"/>
      <c r="AV39" s="6"/>
      <c r="AW39" s="6"/>
      <c r="AX39" s="6"/>
    </row>
    <row r="40" spans="1:50" ht="12.75" customHeight="1">
      <c r="A40" s="12">
        <f>IF('СПИСОК КЛАССА'!J40&gt;0,1,0)</f>
        <v>0</v>
      </c>
      <c r="B40" s="101">
        <v>21</v>
      </c>
      <c r="C40" s="102" t="str">
        <f>IF(NOT(ISBLANK('СПИСОК КЛАССА'!C40)),'СПИСОК КЛАССА'!C40,"")</f>
        <v/>
      </c>
      <c r="D40" s="136" t="str">
        <f>IF(NOT(ISBLANK('СПИСОК КЛАССА'!D40)),IF($A40=1,'СПИСОК КЛАССА'!D40, "УЧЕНИК НЕ ВЫПОЛНЯЛ РАБОТУ"),"")</f>
        <v/>
      </c>
      <c r="E40" s="154" t="str">
        <f>IF($C40&lt;&gt;"",'СПИСОК КЛАССА'!J40,"")</f>
        <v/>
      </c>
      <c r="F40" s="134" t="str">
        <f>IF(AND(OR($C40&lt;&gt;"",$D40&lt;&gt;""),$A40=1,$AJ$6="ДА"),(IF(A40=1,IF(OR(AND(E40=1,'Ответы учащихся'!E40=1),AND(E40=2,'Ответы учащихся'!E40=4)),1,IF('Ответы учащихся'!E40="N",'Ответы учащихся'!E40,0)),"")),"")</f>
        <v/>
      </c>
      <c r="G40" s="103" t="str">
        <f>IF(AND(OR($C40&lt;&gt;"",$D40&lt;&gt;""),$A40=1,$AJ$6="ДА"),(IF(A40=1,IF(OR(AND(E40=1,'Ответы учащихся'!F40=1),AND(E40=2,'Ответы учащихся'!F40=2)),1,IF('Ответы учащихся'!F40="N",'Ответы учащихся'!F40,0)),"")),"")</f>
        <v/>
      </c>
      <c r="H40" s="103" t="str">
        <f>IF(AND(OR($C40&lt;&gt;"",$D40&lt;&gt;""),$A40=1,$AJ$6="ДА"),(IF(A40=1,IF(OR(AND(E40=1,'Ответы учащихся'!G40=2),AND(E40=2,'Ответы учащихся'!G40=1)),1,IF('Ответы учащихся'!G40="N",'Ответы учащихся'!G40,0)),"")),"")</f>
        <v/>
      </c>
      <c r="I40" s="103" t="str">
        <f>IF(AND(OR($C40&lt;&gt;"",$D40&lt;&gt;""),$A40=1,$AJ$6="ДА"),(IF(A40=1,IF(OR(AND(E40=1,'Ответы учащихся'!H40=4),AND(E40=2,'Ответы учащихся'!H40=1)),1,IF('Ответы учащихся'!H40="N",'Ответы учащихся'!H40,0)),"")),"")</f>
        <v/>
      </c>
      <c r="J40" s="103" t="str">
        <f>IF(AND(OR($C40&lt;&gt;"",$D40&lt;&gt;""),$A40=1,$AJ$6="ДА"),(IF(A40=1,IF(OR(AND(E40=1,'Ответы учащихся'!I40=1),AND(E40=2,'Ответы учащихся'!I40=1)),1,IF('Ответы учащихся'!I40="N",'Ответы учащихся'!I40,0)),"")),"")</f>
        <v/>
      </c>
      <c r="K40" s="110" t="str">
        <f>IF(AND(OR($C40&lt;&gt;"",$D40&lt;&gt;""),$A40=1,$AJ$6="ДА"),(IF(A40=1,IF(OR(AND(E40=1,'Ответы учащихся'!J40=3),AND(E40=2,'Ответы учащихся'!J40=4)),1,IF('Ответы учащихся'!J40="N",'Ответы учащихся'!J40,0)),"")),"")</f>
        <v/>
      </c>
      <c r="L40" s="134" t="str">
        <f>IF(AND(OR($C40&lt;&gt;"",$D40&lt;&gt;""),$A40=1,$AJ$6="ДА"),(IF(A40=1,IF(OR(AND(E40=1,'Ответы учащихся'!K40="ЗАМОЛЧАЛ"),AND(E40=2,'Ответы учащихся'!K40="СЛОЖЕНИЕ ОСНОВ")),1,IF('Ответы учащихся'!K40="N",'Ответы учащихся'!K40,0)),"")),"")</f>
        <v/>
      </c>
      <c r="M40" s="103" t="str">
        <f>IF(AND(OR($C40&lt;&gt;"",$D40&lt;&gt;""),$A40=1,$AJ$6="ДА"),IF((ISBLANK($D40)),"",IF($A40=1,'Ответы учащихся'!L40,"")),"")</f>
        <v/>
      </c>
      <c r="N40" s="103" t="str">
        <f>IF(AND(OR($C40&lt;&gt;"",$D40&lt;&gt;""),$A40=1,$AJ$6="ДА"),(IF(A40=1,IF(OR(AND(E40=1,'Ответы учащихся'!M40="ПРИМЫКАНИЕ"),AND(E40=2,'Ответы учащихся'!M40="СВОЮ МЕЧТУ")),1,IF('Ответы учащихся'!M40="N",'Ответы учащихся'!M40,0)),"")),"")</f>
        <v/>
      </c>
      <c r="O40" s="103" t="str">
        <f>IF(AND(OR($C40&lt;&gt;"",$D40&lt;&gt;""),$A40=1,$AJ$6="ДА"),(IF(A40=1,IF(OR(AND(E40=1,'Ответы учащихся'!N40=12),AND(E40=2,'Ответы учащихся'!N40=26)),1,IF('Ответы учащихся'!N40="N",'Ответы учащихся'!N40,0)),"")),"")</f>
        <v/>
      </c>
      <c r="P40" s="103" t="str">
        <f>IF(AND(OR($C40&lt;&gt;"",$D40&lt;&gt;""),$A40=1,$AJ$6="ДА"),(IF(A40=1,IF(OR(AND(E40=1,'Ответы учащихся'!O40=11),AND(E40=2,OR('Ответы учащихся'!O40="24,30",'Ответы учащихся'!O40="30,24"))),1,IF('Ответы учащихся'!O40="N",'Ответы учащихся'!O40,0)),"")),"")</f>
        <v/>
      </c>
      <c r="Q40" s="103" t="str">
        <f>IF(AND(OR($C40&lt;&gt;"",$D40&lt;&gt;""),$A40=1,$AJ$6="ДА"),(IF(A40=1,IF(OR(AND(E40=1,'Ответы учащихся'!P40=9),AND(E40=2,'Ответы учащихся'!P40=23)),1,IF('Ответы учащихся'!P40="N",'Ответы учащихся'!P40,0)),"")),"")</f>
        <v/>
      </c>
      <c r="R40" s="110" t="str">
        <f>IF(AND(OR($C40&lt;&gt;"",$D40&lt;&gt;""),$A40=1,$AJ$6="ДА"),(IF(A40=1,IF(OR(AND(E40=1,'Ответы учащихся'!Q40=8),AND(E40=2,'Ответы учащихся'!Q40=15)),1,IF('Ответы учащихся'!Q40="N",'Ответы учащихся'!Q40,0)),"")),"")</f>
        <v/>
      </c>
      <c r="S40" s="299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56"/>
      <c r="AG40" s="337"/>
      <c r="AH40" s="419" t="str">
        <f t="shared" si="3"/>
        <v/>
      </c>
      <c r="AI40" s="149" t="str">
        <f t="shared" si="4"/>
        <v/>
      </c>
      <c r="AJ40" s="347" t="str">
        <f t="shared" si="5"/>
        <v/>
      </c>
      <c r="AK40" s="342" t="str">
        <f t="shared" si="6"/>
        <v/>
      </c>
      <c r="AL40" s="159" t="str">
        <f t="shared" si="7"/>
        <v/>
      </c>
      <c r="AM40" s="344" t="str">
        <f t="shared" si="8"/>
        <v/>
      </c>
      <c r="AN40" s="420" t="str">
        <f t="shared" si="12"/>
        <v/>
      </c>
      <c r="AO40" s="379">
        <f t="shared" si="9"/>
        <v>10.333333333333334</v>
      </c>
      <c r="AP40" s="380">
        <f t="shared" si="10"/>
        <v>0.79487179487179493</v>
      </c>
      <c r="AQ40" s="381">
        <v>6</v>
      </c>
      <c r="AR40" s="379">
        <f t="shared" si="11"/>
        <v>100</v>
      </c>
      <c r="AS40" s="381"/>
      <c r="AT40" s="381"/>
      <c r="AU40" s="6"/>
      <c r="AV40" s="6"/>
      <c r="AW40" s="6"/>
      <c r="AX40" s="6"/>
    </row>
    <row r="41" spans="1:50" ht="12.75" customHeight="1">
      <c r="A41" s="12">
        <f>IF('СПИСОК КЛАССА'!J41&gt;0,1,0)</f>
        <v>0</v>
      </c>
      <c r="B41" s="101">
        <v>22</v>
      </c>
      <c r="C41" s="102" t="str">
        <f>IF(NOT(ISBLANK('СПИСОК КЛАССА'!C41)),'СПИСОК КЛАССА'!C41,"")</f>
        <v/>
      </c>
      <c r="D41" s="136" t="str">
        <f>IF(NOT(ISBLANK('СПИСОК КЛАССА'!D41)),IF($A41=1,'СПИСОК КЛАССА'!D41, "УЧЕНИК НЕ ВЫПОЛНЯЛ РАБОТУ"),"")</f>
        <v/>
      </c>
      <c r="E41" s="154" t="str">
        <f>IF($C41&lt;&gt;"",'СПИСОК КЛАССА'!J41,"")</f>
        <v/>
      </c>
      <c r="F41" s="134" t="str">
        <f>IF(AND(OR($C41&lt;&gt;"",$D41&lt;&gt;""),$A41=1,$AJ$6="ДА"),(IF(A41=1,IF(OR(AND(E41=1,'Ответы учащихся'!E41=1),AND(E41=2,'Ответы учащихся'!E41=4)),1,IF('Ответы учащихся'!E41="N",'Ответы учащихся'!E41,0)),"")),"")</f>
        <v/>
      </c>
      <c r="G41" s="103" t="str">
        <f>IF(AND(OR($C41&lt;&gt;"",$D41&lt;&gt;""),$A41=1,$AJ$6="ДА"),(IF(A41=1,IF(OR(AND(E41=1,'Ответы учащихся'!F41=1),AND(E41=2,'Ответы учащихся'!F41=2)),1,IF('Ответы учащихся'!F41="N",'Ответы учащихся'!F41,0)),"")),"")</f>
        <v/>
      </c>
      <c r="H41" s="103" t="str">
        <f>IF(AND(OR($C41&lt;&gt;"",$D41&lt;&gt;""),$A41=1,$AJ$6="ДА"),(IF(A41=1,IF(OR(AND(E41=1,'Ответы учащихся'!G41=2),AND(E41=2,'Ответы учащихся'!G41=1)),1,IF('Ответы учащихся'!G41="N",'Ответы учащихся'!G41,0)),"")),"")</f>
        <v/>
      </c>
      <c r="I41" s="103" t="str">
        <f>IF(AND(OR($C41&lt;&gt;"",$D41&lt;&gt;""),$A41=1,$AJ$6="ДА"),(IF(A41=1,IF(OR(AND(E41=1,'Ответы учащихся'!H41=4),AND(E41=2,'Ответы учащихся'!H41=1)),1,IF('Ответы учащихся'!H41="N",'Ответы учащихся'!H41,0)),"")),"")</f>
        <v/>
      </c>
      <c r="J41" s="103" t="str">
        <f>IF(AND(OR($C41&lt;&gt;"",$D41&lt;&gt;""),$A41=1,$AJ$6="ДА"),(IF(A41=1,IF(OR(AND(E41=1,'Ответы учащихся'!I41=1),AND(E41=2,'Ответы учащихся'!I41=1)),1,IF('Ответы учащихся'!I41="N",'Ответы учащихся'!I41,0)),"")),"")</f>
        <v/>
      </c>
      <c r="K41" s="110" t="str">
        <f>IF(AND(OR($C41&lt;&gt;"",$D41&lt;&gt;""),$A41=1,$AJ$6="ДА"),(IF(A41=1,IF(OR(AND(E41=1,'Ответы учащихся'!J41=3),AND(E41=2,'Ответы учащихся'!J41=4)),1,IF('Ответы учащихся'!J41="N",'Ответы учащихся'!J41,0)),"")),"")</f>
        <v/>
      </c>
      <c r="L41" s="134" t="str">
        <f>IF(AND(OR($C41&lt;&gt;"",$D41&lt;&gt;""),$A41=1,$AJ$6="ДА"),(IF(A41=1,IF(OR(AND(E41=1,'Ответы учащихся'!K41="ЗАМОЛЧАЛ"),AND(E41=2,'Ответы учащихся'!K41="СЛОЖЕНИЕ ОСНОВ")),1,IF('Ответы учащихся'!K41="N",'Ответы учащихся'!K41,0)),"")),"")</f>
        <v/>
      </c>
      <c r="M41" s="103" t="str">
        <f>IF(AND(OR($C41&lt;&gt;"",$D41&lt;&gt;""),$A41=1,$AJ$6="ДА"),IF((ISBLANK($D41)),"",IF($A41=1,'Ответы учащихся'!L41,"")),"")</f>
        <v/>
      </c>
      <c r="N41" s="103" t="str">
        <f>IF(AND(OR($C41&lt;&gt;"",$D41&lt;&gt;""),$A41=1,$AJ$6="ДА"),(IF(A41=1,IF(OR(AND(E41=1,'Ответы учащихся'!M41="ПРИМЫКАНИЕ"),AND(E41=2,'Ответы учащихся'!M41="СВОЮ МЕЧТУ")),1,IF('Ответы учащихся'!M41="N",'Ответы учащихся'!M41,0)),"")),"")</f>
        <v/>
      </c>
      <c r="O41" s="103" t="str">
        <f>IF(AND(OR($C41&lt;&gt;"",$D41&lt;&gt;""),$A41=1,$AJ$6="ДА"),(IF(A41=1,IF(OR(AND(E41=1,'Ответы учащихся'!N41=12),AND(E41=2,'Ответы учащихся'!N41=26)),1,IF('Ответы учащихся'!N41="N",'Ответы учащихся'!N41,0)),"")),"")</f>
        <v/>
      </c>
      <c r="P41" s="103" t="str">
        <f>IF(AND(OR($C41&lt;&gt;"",$D41&lt;&gt;""),$A41=1,$AJ$6="ДА"),(IF(A41=1,IF(OR(AND(E41=1,'Ответы учащихся'!O41=11),AND(E41=2,OR('Ответы учащихся'!O41="24,30",'Ответы учащихся'!O41="30,24"))),1,IF('Ответы учащихся'!O41="N",'Ответы учащихся'!O41,0)),"")),"")</f>
        <v/>
      </c>
      <c r="Q41" s="103" t="str">
        <f>IF(AND(OR($C41&lt;&gt;"",$D41&lt;&gt;""),$A41=1,$AJ$6="ДА"),(IF(A41=1,IF(OR(AND(E41=1,'Ответы учащихся'!P41=9),AND(E41=2,'Ответы учащихся'!P41=23)),1,IF('Ответы учащихся'!P41="N",'Ответы учащихся'!P41,0)),"")),"")</f>
        <v/>
      </c>
      <c r="R41" s="110" t="str">
        <f>IF(AND(OR($C41&lt;&gt;"",$D41&lt;&gt;""),$A41=1,$AJ$6="ДА"),(IF(A41=1,IF(OR(AND(E41=1,'Ответы учащихся'!Q41=8),AND(E41=2,'Ответы учащихся'!Q41=15)),1,IF('Ответы учащихся'!Q41="N",'Ответы учащихся'!Q41,0)),"")),"")</f>
        <v/>
      </c>
      <c r="S41" s="299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56"/>
      <c r="AG41" s="337"/>
      <c r="AH41" s="419" t="str">
        <f t="shared" si="3"/>
        <v/>
      </c>
      <c r="AI41" s="149" t="str">
        <f t="shared" si="4"/>
        <v/>
      </c>
      <c r="AJ41" s="347" t="str">
        <f t="shared" si="5"/>
        <v/>
      </c>
      <c r="AK41" s="342" t="str">
        <f t="shared" si="6"/>
        <v/>
      </c>
      <c r="AL41" s="159" t="str">
        <f t="shared" si="7"/>
        <v/>
      </c>
      <c r="AM41" s="344" t="str">
        <f t="shared" si="8"/>
        <v/>
      </c>
      <c r="AN41" s="420" t="str">
        <f t="shared" si="12"/>
        <v/>
      </c>
      <c r="AO41" s="379">
        <f t="shared" si="9"/>
        <v>10.333333333333334</v>
      </c>
      <c r="AP41" s="380">
        <f t="shared" si="10"/>
        <v>0.79487179487179493</v>
      </c>
      <c r="AQ41" s="381">
        <v>6</v>
      </c>
      <c r="AR41" s="379">
        <f t="shared" si="11"/>
        <v>100</v>
      </c>
      <c r="AS41" s="381"/>
      <c r="AT41" s="381"/>
      <c r="AU41" s="6"/>
      <c r="AV41" s="6"/>
      <c r="AW41" s="6"/>
      <c r="AX41" s="6"/>
    </row>
    <row r="42" spans="1:50" ht="12.75" customHeight="1">
      <c r="A42" s="12">
        <f>IF('СПИСОК КЛАССА'!J42&gt;0,1,0)</f>
        <v>0</v>
      </c>
      <c r="B42" s="101">
        <v>23</v>
      </c>
      <c r="C42" s="102" t="str">
        <f>IF(NOT(ISBLANK('СПИСОК КЛАССА'!C42)),'СПИСОК КЛАССА'!C42,"")</f>
        <v/>
      </c>
      <c r="D42" s="136" t="str">
        <f>IF(NOT(ISBLANK('СПИСОК КЛАССА'!D42)),IF($A42=1,'СПИСОК КЛАССА'!D42, "УЧЕНИК НЕ ВЫПОЛНЯЛ РАБОТУ"),"")</f>
        <v/>
      </c>
      <c r="E42" s="154" t="str">
        <f>IF($C42&lt;&gt;"",'СПИСОК КЛАССА'!J42,"")</f>
        <v/>
      </c>
      <c r="F42" s="134" t="str">
        <f>IF(AND(OR($C42&lt;&gt;"",$D42&lt;&gt;""),$A42=1,$AJ$6="ДА"),(IF(A42=1,IF(OR(AND(E42=1,'Ответы учащихся'!E42=1),AND(E42=2,'Ответы учащихся'!E42=4)),1,IF('Ответы учащихся'!E42="N",'Ответы учащихся'!E42,0)),"")),"")</f>
        <v/>
      </c>
      <c r="G42" s="103" t="str">
        <f>IF(AND(OR($C42&lt;&gt;"",$D42&lt;&gt;""),$A42=1,$AJ$6="ДА"),(IF(A42=1,IF(OR(AND(E42=1,'Ответы учащихся'!F42=1),AND(E42=2,'Ответы учащихся'!F42=2)),1,IF('Ответы учащихся'!F42="N",'Ответы учащихся'!F42,0)),"")),"")</f>
        <v/>
      </c>
      <c r="H42" s="103" t="str">
        <f>IF(AND(OR($C42&lt;&gt;"",$D42&lt;&gt;""),$A42=1,$AJ$6="ДА"),(IF(A42=1,IF(OR(AND(E42=1,'Ответы учащихся'!G42=2),AND(E42=2,'Ответы учащихся'!G42=1)),1,IF('Ответы учащихся'!G42="N",'Ответы учащихся'!G42,0)),"")),"")</f>
        <v/>
      </c>
      <c r="I42" s="103" t="str">
        <f>IF(AND(OR($C42&lt;&gt;"",$D42&lt;&gt;""),$A42=1,$AJ$6="ДА"),(IF(A42=1,IF(OR(AND(E42=1,'Ответы учащихся'!H42=4),AND(E42=2,'Ответы учащихся'!H42=1)),1,IF('Ответы учащихся'!H42="N",'Ответы учащихся'!H42,0)),"")),"")</f>
        <v/>
      </c>
      <c r="J42" s="103" t="str">
        <f>IF(AND(OR($C42&lt;&gt;"",$D42&lt;&gt;""),$A42=1,$AJ$6="ДА"),(IF(A42=1,IF(OR(AND(E42=1,'Ответы учащихся'!I42=1),AND(E42=2,'Ответы учащихся'!I42=1)),1,IF('Ответы учащихся'!I42="N",'Ответы учащихся'!I42,0)),"")),"")</f>
        <v/>
      </c>
      <c r="K42" s="110" t="str">
        <f>IF(AND(OR($C42&lt;&gt;"",$D42&lt;&gt;""),$A42=1,$AJ$6="ДА"),(IF(A42=1,IF(OR(AND(E42=1,'Ответы учащихся'!J42=3),AND(E42=2,'Ответы учащихся'!J42=4)),1,IF('Ответы учащихся'!J42="N",'Ответы учащихся'!J42,0)),"")),"")</f>
        <v/>
      </c>
      <c r="L42" s="134" t="str">
        <f>IF(AND(OR($C42&lt;&gt;"",$D42&lt;&gt;""),$A42=1,$AJ$6="ДА"),(IF(A42=1,IF(OR(AND(E42=1,'Ответы учащихся'!K42="ЗАМОЛЧАЛ"),AND(E42=2,'Ответы учащихся'!K42="СЛОЖЕНИЕ ОСНОВ")),1,IF('Ответы учащихся'!K42="N",'Ответы учащихся'!K42,0)),"")),"")</f>
        <v/>
      </c>
      <c r="M42" s="103" t="str">
        <f>IF(AND(OR($C42&lt;&gt;"",$D42&lt;&gt;""),$A42=1,$AJ$6="ДА"),IF((ISBLANK($D42)),"",IF($A42=1,'Ответы учащихся'!L42,"")),"")</f>
        <v/>
      </c>
      <c r="N42" s="103" t="str">
        <f>IF(AND(OR($C42&lt;&gt;"",$D42&lt;&gt;""),$A42=1,$AJ$6="ДА"),(IF(A42=1,IF(OR(AND(E42=1,'Ответы учащихся'!M42="ПРИМЫКАНИЕ"),AND(E42=2,'Ответы учащихся'!M42="СВОЮ МЕЧТУ")),1,IF('Ответы учащихся'!M42="N",'Ответы учащихся'!M42,0)),"")),"")</f>
        <v/>
      </c>
      <c r="O42" s="103" t="str">
        <f>IF(AND(OR($C42&lt;&gt;"",$D42&lt;&gt;""),$A42=1,$AJ$6="ДА"),(IF(A42=1,IF(OR(AND(E42=1,'Ответы учащихся'!N42=12),AND(E42=2,'Ответы учащихся'!N42=26)),1,IF('Ответы учащихся'!N42="N",'Ответы учащихся'!N42,0)),"")),"")</f>
        <v/>
      </c>
      <c r="P42" s="103" t="str">
        <f>IF(AND(OR($C42&lt;&gt;"",$D42&lt;&gt;""),$A42=1,$AJ$6="ДА"),(IF(A42=1,IF(OR(AND(E42=1,'Ответы учащихся'!O42=11),AND(E42=2,OR('Ответы учащихся'!O42="24,30",'Ответы учащихся'!O42="30,24"))),1,IF('Ответы учащихся'!O42="N",'Ответы учащихся'!O42,0)),"")),"")</f>
        <v/>
      </c>
      <c r="Q42" s="103" t="str">
        <f>IF(AND(OR($C42&lt;&gt;"",$D42&lt;&gt;""),$A42=1,$AJ$6="ДА"),(IF(A42=1,IF(OR(AND(E42=1,'Ответы учащихся'!P42=9),AND(E42=2,'Ответы учащихся'!P42=23)),1,IF('Ответы учащихся'!P42="N",'Ответы учащихся'!P42,0)),"")),"")</f>
        <v/>
      </c>
      <c r="R42" s="110" t="str">
        <f>IF(AND(OR($C42&lt;&gt;"",$D42&lt;&gt;""),$A42=1,$AJ$6="ДА"),(IF(A42=1,IF(OR(AND(E42=1,'Ответы учащихся'!Q42=8),AND(E42=2,'Ответы учащихся'!Q42=15)),1,IF('Ответы учащихся'!Q42="N",'Ответы учащихся'!Q42,0)),"")),"")</f>
        <v/>
      </c>
      <c r="S42" s="299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56"/>
      <c r="AG42" s="337"/>
      <c r="AH42" s="419" t="str">
        <f t="shared" si="3"/>
        <v/>
      </c>
      <c r="AI42" s="149" t="str">
        <f t="shared" si="4"/>
        <v/>
      </c>
      <c r="AJ42" s="347" t="str">
        <f t="shared" si="5"/>
        <v/>
      </c>
      <c r="AK42" s="342" t="str">
        <f t="shared" si="6"/>
        <v/>
      </c>
      <c r="AL42" s="159" t="str">
        <f t="shared" si="7"/>
        <v/>
      </c>
      <c r="AM42" s="344" t="str">
        <f t="shared" si="8"/>
        <v/>
      </c>
      <c r="AN42" s="420" t="str">
        <f t="shared" si="12"/>
        <v/>
      </c>
      <c r="AO42" s="379">
        <f t="shared" si="9"/>
        <v>10.333333333333334</v>
      </c>
      <c r="AP42" s="380">
        <f t="shared" si="10"/>
        <v>0.79487179487179493</v>
      </c>
      <c r="AQ42" s="381">
        <v>6</v>
      </c>
      <c r="AR42" s="379">
        <f t="shared" si="11"/>
        <v>100</v>
      </c>
      <c r="AS42" s="381"/>
      <c r="AT42" s="381"/>
      <c r="AU42" s="6"/>
      <c r="AV42" s="6"/>
      <c r="AW42" s="6"/>
      <c r="AX42" s="6"/>
    </row>
    <row r="43" spans="1:50" ht="12.75" customHeight="1">
      <c r="A43" s="12">
        <f>IF('СПИСОК КЛАССА'!J43&gt;0,1,0)</f>
        <v>0</v>
      </c>
      <c r="B43" s="101">
        <v>24</v>
      </c>
      <c r="C43" s="102" t="str">
        <f>IF(NOT(ISBLANK('СПИСОК КЛАССА'!C43)),'СПИСОК КЛАССА'!C43,"")</f>
        <v/>
      </c>
      <c r="D43" s="136" t="str">
        <f>IF(NOT(ISBLANK('СПИСОК КЛАССА'!D43)),IF($A43=1,'СПИСОК КЛАССА'!D43, "УЧЕНИК НЕ ВЫПОЛНЯЛ РАБОТУ"),"")</f>
        <v/>
      </c>
      <c r="E43" s="154" t="str">
        <f>IF($C43&lt;&gt;"",'СПИСОК КЛАССА'!J43,"")</f>
        <v/>
      </c>
      <c r="F43" s="134" t="str">
        <f>IF(AND(OR($C43&lt;&gt;"",$D43&lt;&gt;""),$A43=1,$AJ$6="ДА"),(IF(A43=1,IF(OR(AND(E43=1,'Ответы учащихся'!E43=1),AND(E43=2,'Ответы учащихся'!E43=4)),1,IF('Ответы учащихся'!E43="N",'Ответы учащихся'!E43,0)),"")),"")</f>
        <v/>
      </c>
      <c r="G43" s="103" t="str">
        <f>IF(AND(OR($C43&lt;&gt;"",$D43&lt;&gt;""),$A43=1,$AJ$6="ДА"),(IF(A43=1,IF(OR(AND(E43=1,'Ответы учащихся'!F43=1),AND(E43=2,'Ответы учащихся'!F43=2)),1,IF('Ответы учащихся'!F43="N",'Ответы учащихся'!F43,0)),"")),"")</f>
        <v/>
      </c>
      <c r="H43" s="103" t="str">
        <f>IF(AND(OR($C43&lt;&gt;"",$D43&lt;&gt;""),$A43=1,$AJ$6="ДА"),(IF(A43=1,IF(OR(AND(E43=1,'Ответы учащихся'!G43=2),AND(E43=2,'Ответы учащихся'!G43=1)),1,IF('Ответы учащихся'!G43="N",'Ответы учащихся'!G43,0)),"")),"")</f>
        <v/>
      </c>
      <c r="I43" s="103" t="str">
        <f>IF(AND(OR($C43&lt;&gt;"",$D43&lt;&gt;""),$A43=1,$AJ$6="ДА"),(IF(A43=1,IF(OR(AND(E43=1,'Ответы учащихся'!H43=4),AND(E43=2,'Ответы учащихся'!H43=1)),1,IF('Ответы учащихся'!H43="N",'Ответы учащихся'!H43,0)),"")),"")</f>
        <v/>
      </c>
      <c r="J43" s="103" t="str">
        <f>IF(AND(OR($C43&lt;&gt;"",$D43&lt;&gt;""),$A43=1,$AJ$6="ДА"),(IF(A43=1,IF(OR(AND(E43=1,'Ответы учащихся'!I43=1),AND(E43=2,'Ответы учащихся'!I43=1)),1,IF('Ответы учащихся'!I43="N",'Ответы учащихся'!I43,0)),"")),"")</f>
        <v/>
      </c>
      <c r="K43" s="110" t="str">
        <f>IF(AND(OR($C43&lt;&gt;"",$D43&lt;&gt;""),$A43=1,$AJ$6="ДА"),(IF(A43=1,IF(OR(AND(E43=1,'Ответы учащихся'!J43=3),AND(E43=2,'Ответы учащихся'!J43=4)),1,IF('Ответы учащихся'!J43="N",'Ответы учащихся'!J43,0)),"")),"")</f>
        <v/>
      </c>
      <c r="L43" s="134" t="str">
        <f>IF(AND(OR($C43&lt;&gt;"",$D43&lt;&gt;""),$A43=1,$AJ$6="ДА"),(IF(A43=1,IF(OR(AND(E43=1,'Ответы учащихся'!K43="ЗАМОЛЧАЛ"),AND(E43=2,'Ответы учащихся'!K43="СЛОЖЕНИЕ ОСНОВ")),1,IF('Ответы учащихся'!K43="N",'Ответы учащихся'!K43,0)),"")),"")</f>
        <v/>
      </c>
      <c r="M43" s="103" t="str">
        <f>IF(AND(OR($C43&lt;&gt;"",$D43&lt;&gt;""),$A43=1,$AJ$6="ДА"),IF((ISBLANK($D43)),"",IF($A43=1,'Ответы учащихся'!L43,"")),"")</f>
        <v/>
      </c>
      <c r="N43" s="103" t="str">
        <f>IF(AND(OR($C43&lt;&gt;"",$D43&lt;&gt;""),$A43=1,$AJ$6="ДА"),(IF(A43=1,IF(OR(AND(E43=1,'Ответы учащихся'!M43="ПРИМЫКАНИЕ"),AND(E43=2,'Ответы учащихся'!M43="СВОЮ МЕЧТУ")),1,IF('Ответы учащихся'!M43="N",'Ответы учащихся'!M43,0)),"")),"")</f>
        <v/>
      </c>
      <c r="O43" s="103" t="str">
        <f>IF(AND(OR($C43&lt;&gt;"",$D43&lt;&gt;""),$A43=1,$AJ$6="ДА"),(IF(A43=1,IF(OR(AND(E43=1,'Ответы учащихся'!N43=12),AND(E43=2,'Ответы учащихся'!N43=26)),1,IF('Ответы учащихся'!N43="N",'Ответы учащихся'!N43,0)),"")),"")</f>
        <v/>
      </c>
      <c r="P43" s="103" t="str">
        <f>IF(AND(OR($C43&lt;&gt;"",$D43&lt;&gt;""),$A43=1,$AJ$6="ДА"),(IF(A43=1,IF(OR(AND(E43=1,'Ответы учащихся'!O43=11),AND(E43=2,OR('Ответы учащихся'!O43="24,30",'Ответы учащихся'!O43="30,24"))),1,IF('Ответы учащихся'!O43="N",'Ответы учащихся'!O43,0)),"")),"")</f>
        <v/>
      </c>
      <c r="Q43" s="103" t="str">
        <f>IF(AND(OR($C43&lt;&gt;"",$D43&lt;&gt;""),$A43=1,$AJ$6="ДА"),(IF(A43=1,IF(OR(AND(E43=1,'Ответы учащихся'!P43=9),AND(E43=2,'Ответы учащихся'!P43=23)),1,IF('Ответы учащихся'!P43="N",'Ответы учащихся'!P43,0)),"")),"")</f>
        <v/>
      </c>
      <c r="R43" s="110" t="str">
        <f>IF(AND(OR($C43&lt;&gt;"",$D43&lt;&gt;""),$A43=1,$AJ$6="ДА"),(IF(A43=1,IF(OR(AND(E43=1,'Ответы учащихся'!Q43=8),AND(E43=2,'Ответы учащихся'!Q43=15)),1,IF('Ответы учащихся'!Q43="N",'Ответы учащихся'!Q43,0)),"")),"")</f>
        <v/>
      </c>
      <c r="S43" s="299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56"/>
      <c r="AG43" s="337"/>
      <c r="AH43" s="419" t="str">
        <f t="shared" si="3"/>
        <v/>
      </c>
      <c r="AI43" s="149" t="str">
        <f t="shared" si="4"/>
        <v/>
      </c>
      <c r="AJ43" s="347" t="str">
        <f t="shared" si="5"/>
        <v/>
      </c>
      <c r="AK43" s="342" t="str">
        <f t="shared" si="6"/>
        <v/>
      </c>
      <c r="AL43" s="159" t="str">
        <f t="shared" si="7"/>
        <v/>
      </c>
      <c r="AM43" s="344" t="str">
        <f t="shared" si="8"/>
        <v/>
      </c>
      <c r="AN43" s="420" t="str">
        <f t="shared" si="12"/>
        <v/>
      </c>
      <c r="AO43" s="379">
        <f t="shared" si="9"/>
        <v>10.333333333333334</v>
      </c>
      <c r="AP43" s="380">
        <f t="shared" si="10"/>
        <v>0.79487179487179493</v>
      </c>
      <c r="AQ43" s="381">
        <v>6</v>
      </c>
      <c r="AR43" s="379">
        <f t="shared" si="11"/>
        <v>100</v>
      </c>
      <c r="AS43" s="381"/>
      <c r="AT43" s="381"/>
      <c r="AU43" s="6"/>
      <c r="AV43" s="6"/>
      <c r="AW43" s="6"/>
      <c r="AX43" s="6"/>
    </row>
    <row r="44" spans="1:50" ht="12.75" customHeight="1">
      <c r="A44" s="12">
        <f>IF('СПИСОК КЛАССА'!J44&gt;0,1,0)</f>
        <v>0</v>
      </c>
      <c r="B44" s="101">
        <v>25</v>
      </c>
      <c r="C44" s="102" t="str">
        <f>IF(NOT(ISBLANK('СПИСОК КЛАССА'!C44)),'СПИСОК КЛАССА'!C44,"")</f>
        <v/>
      </c>
      <c r="D44" s="136" t="str">
        <f>IF(NOT(ISBLANK('СПИСОК КЛАССА'!D44)),IF($A44=1,'СПИСОК КЛАССА'!D44, "УЧЕНИК НЕ ВЫПОЛНЯЛ РАБОТУ"),"")</f>
        <v/>
      </c>
      <c r="E44" s="154" t="str">
        <f>IF($C44&lt;&gt;"",'СПИСОК КЛАССА'!J44,"")</f>
        <v/>
      </c>
      <c r="F44" s="134" t="str">
        <f>IF(AND(OR($C44&lt;&gt;"",$D44&lt;&gt;""),$A44=1,$AJ$6="ДА"),(IF(A44=1,IF(OR(AND(E44=1,'Ответы учащихся'!E44=1),AND(E44=2,'Ответы учащихся'!E44=4)),1,IF('Ответы учащихся'!E44="N",'Ответы учащихся'!E44,0)),"")),"")</f>
        <v/>
      </c>
      <c r="G44" s="103" t="str">
        <f>IF(AND(OR($C44&lt;&gt;"",$D44&lt;&gt;""),$A44=1,$AJ$6="ДА"),(IF(A44=1,IF(OR(AND(E44=1,'Ответы учащихся'!F44=1),AND(E44=2,'Ответы учащихся'!F44=2)),1,IF('Ответы учащихся'!F44="N",'Ответы учащихся'!F44,0)),"")),"")</f>
        <v/>
      </c>
      <c r="H44" s="103" t="str">
        <f>IF(AND(OR($C44&lt;&gt;"",$D44&lt;&gt;""),$A44=1,$AJ$6="ДА"),(IF(A44=1,IF(OR(AND(E44=1,'Ответы учащихся'!G44=2),AND(E44=2,'Ответы учащихся'!G44=1)),1,IF('Ответы учащихся'!G44="N",'Ответы учащихся'!G44,0)),"")),"")</f>
        <v/>
      </c>
      <c r="I44" s="103" t="str">
        <f>IF(AND(OR($C44&lt;&gt;"",$D44&lt;&gt;""),$A44=1,$AJ$6="ДА"),(IF(A44=1,IF(OR(AND(E44=1,'Ответы учащихся'!H44=4),AND(E44=2,'Ответы учащихся'!H44=1)),1,IF('Ответы учащихся'!H44="N",'Ответы учащихся'!H44,0)),"")),"")</f>
        <v/>
      </c>
      <c r="J44" s="103" t="str">
        <f>IF(AND(OR($C44&lt;&gt;"",$D44&lt;&gt;""),$A44=1,$AJ$6="ДА"),(IF(A44=1,IF(OR(AND(E44=1,'Ответы учащихся'!I44=1),AND(E44=2,'Ответы учащихся'!I44=1)),1,IF('Ответы учащихся'!I44="N",'Ответы учащихся'!I44,0)),"")),"")</f>
        <v/>
      </c>
      <c r="K44" s="110" t="str">
        <f>IF(AND(OR($C44&lt;&gt;"",$D44&lt;&gt;""),$A44=1,$AJ$6="ДА"),(IF(A44=1,IF(OR(AND(E44=1,'Ответы учащихся'!J44=3),AND(E44=2,'Ответы учащихся'!J44=4)),1,IF('Ответы учащихся'!J44="N",'Ответы учащихся'!J44,0)),"")),"")</f>
        <v/>
      </c>
      <c r="L44" s="134" t="str">
        <f>IF(AND(OR($C44&lt;&gt;"",$D44&lt;&gt;""),$A44=1,$AJ$6="ДА"),(IF(A44=1,IF(OR(AND(E44=1,'Ответы учащихся'!K44="ЗАМОЛЧАЛ"),AND(E44=2,'Ответы учащихся'!K44="СЛОЖЕНИЕ ОСНОВ")),1,IF('Ответы учащихся'!K44="N",'Ответы учащихся'!K44,0)),"")),"")</f>
        <v/>
      </c>
      <c r="M44" s="103" t="str">
        <f>IF(AND(OR($C44&lt;&gt;"",$D44&lt;&gt;""),$A44=1,$AJ$6="ДА"),IF((ISBLANK($D44)),"",IF($A44=1,'Ответы учащихся'!L44,"")),"")</f>
        <v/>
      </c>
      <c r="N44" s="103" t="str">
        <f>IF(AND(OR($C44&lt;&gt;"",$D44&lt;&gt;""),$A44=1,$AJ$6="ДА"),(IF(A44=1,IF(OR(AND(E44=1,'Ответы учащихся'!M44="ПРИМЫКАНИЕ"),AND(E44=2,'Ответы учащихся'!M44="СВОЮ МЕЧТУ")),1,IF('Ответы учащихся'!M44="N",'Ответы учащихся'!M44,0)),"")),"")</f>
        <v/>
      </c>
      <c r="O44" s="103" t="str">
        <f>IF(AND(OR($C44&lt;&gt;"",$D44&lt;&gt;""),$A44=1,$AJ$6="ДА"),(IF(A44=1,IF(OR(AND(E44=1,'Ответы учащихся'!N44=12),AND(E44=2,'Ответы учащихся'!N44=26)),1,IF('Ответы учащихся'!N44="N",'Ответы учащихся'!N44,0)),"")),"")</f>
        <v/>
      </c>
      <c r="P44" s="103" t="str">
        <f>IF(AND(OR($C44&lt;&gt;"",$D44&lt;&gt;""),$A44=1,$AJ$6="ДА"),(IF(A44=1,IF(OR(AND(E44=1,'Ответы учащихся'!O44=11),AND(E44=2,OR('Ответы учащихся'!O44="24,30",'Ответы учащихся'!O44="30,24"))),1,IF('Ответы учащихся'!O44="N",'Ответы учащихся'!O44,0)),"")),"")</f>
        <v/>
      </c>
      <c r="Q44" s="103" t="str">
        <f>IF(AND(OR($C44&lt;&gt;"",$D44&lt;&gt;""),$A44=1,$AJ$6="ДА"),(IF(A44=1,IF(OR(AND(E44=1,'Ответы учащихся'!P44=9),AND(E44=2,'Ответы учащихся'!P44=23)),1,IF('Ответы учащихся'!P44="N",'Ответы учащихся'!P44,0)),"")),"")</f>
        <v/>
      </c>
      <c r="R44" s="110" t="str">
        <f>IF(AND(OR($C44&lt;&gt;"",$D44&lt;&gt;""),$A44=1,$AJ$6="ДА"),(IF(A44=1,IF(OR(AND(E44=1,'Ответы учащихся'!Q44=8),AND(E44=2,'Ответы учащихся'!Q44=15)),1,IF('Ответы учащихся'!Q44="N",'Ответы учащихся'!Q44,0)),"")),"")</f>
        <v/>
      </c>
      <c r="S44" s="299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56"/>
      <c r="AG44" s="337"/>
      <c r="AH44" s="419" t="str">
        <f t="shared" si="3"/>
        <v/>
      </c>
      <c r="AI44" s="149" t="str">
        <f t="shared" si="4"/>
        <v/>
      </c>
      <c r="AJ44" s="347" t="str">
        <f t="shared" si="5"/>
        <v/>
      </c>
      <c r="AK44" s="342" t="str">
        <f t="shared" si="6"/>
        <v/>
      </c>
      <c r="AL44" s="159" t="str">
        <f t="shared" si="7"/>
        <v/>
      </c>
      <c r="AM44" s="344" t="str">
        <f t="shared" si="8"/>
        <v/>
      </c>
      <c r="AN44" s="420" t="str">
        <f t="shared" si="12"/>
        <v/>
      </c>
      <c r="AO44" s="379">
        <f t="shared" si="9"/>
        <v>10.333333333333334</v>
      </c>
      <c r="AP44" s="380">
        <f t="shared" si="10"/>
        <v>0.79487179487179493</v>
      </c>
      <c r="AQ44" s="381">
        <v>6</v>
      </c>
      <c r="AR44" s="379">
        <f t="shared" si="11"/>
        <v>100</v>
      </c>
      <c r="AS44" s="381"/>
      <c r="AT44" s="381"/>
      <c r="AU44" s="6"/>
      <c r="AV44" s="6"/>
      <c r="AW44" s="6"/>
      <c r="AX44" s="6"/>
    </row>
    <row r="45" spans="1:50" ht="12.75" customHeight="1">
      <c r="A45" s="12">
        <f>IF('СПИСОК КЛАССА'!J45&gt;0,1,0)</f>
        <v>0</v>
      </c>
      <c r="B45" s="101">
        <v>26</v>
      </c>
      <c r="C45" s="102" t="str">
        <f>IF(NOT(ISBLANK('СПИСОК КЛАССА'!C45)),'СПИСОК КЛАССА'!C45,"")</f>
        <v/>
      </c>
      <c r="D45" s="136" t="str">
        <f>IF(NOT(ISBLANK('СПИСОК КЛАССА'!D45)),IF($A45=1,'СПИСОК КЛАССА'!D45, "УЧЕНИК НЕ ВЫПОЛНЯЛ РАБОТУ"),"")</f>
        <v/>
      </c>
      <c r="E45" s="154" t="str">
        <f>IF($C45&lt;&gt;"",'СПИСОК КЛАССА'!J45,"")</f>
        <v/>
      </c>
      <c r="F45" s="134" t="str">
        <f>IF(AND(OR($C45&lt;&gt;"",$D45&lt;&gt;""),$A45=1,$AJ$6="ДА"),(IF(A45=1,IF(OR(AND(E45=1,'Ответы учащихся'!E45=1),AND(E45=2,'Ответы учащихся'!E45=4)),1,IF('Ответы учащихся'!E45="N",'Ответы учащихся'!E45,0)),"")),"")</f>
        <v/>
      </c>
      <c r="G45" s="103" t="str">
        <f>IF(AND(OR($C45&lt;&gt;"",$D45&lt;&gt;""),$A45=1,$AJ$6="ДА"),(IF(A45=1,IF(OR(AND(E45=1,'Ответы учащихся'!F45=1),AND(E45=2,'Ответы учащихся'!F45=2)),1,IF('Ответы учащихся'!F45="N",'Ответы учащихся'!F45,0)),"")),"")</f>
        <v/>
      </c>
      <c r="H45" s="103" t="str">
        <f>IF(AND(OR($C45&lt;&gt;"",$D45&lt;&gt;""),$A45=1,$AJ$6="ДА"),(IF(A45=1,IF(OR(AND(E45=1,'Ответы учащихся'!G45=2),AND(E45=2,'Ответы учащихся'!G45=1)),1,IF('Ответы учащихся'!G45="N",'Ответы учащихся'!G45,0)),"")),"")</f>
        <v/>
      </c>
      <c r="I45" s="103" t="str">
        <f>IF(AND(OR($C45&lt;&gt;"",$D45&lt;&gt;""),$A45=1,$AJ$6="ДА"),(IF(A45=1,IF(OR(AND(E45=1,'Ответы учащихся'!H45=4),AND(E45=2,'Ответы учащихся'!H45=1)),1,IF('Ответы учащихся'!H45="N",'Ответы учащихся'!H45,0)),"")),"")</f>
        <v/>
      </c>
      <c r="J45" s="103" t="str">
        <f>IF(AND(OR($C45&lt;&gt;"",$D45&lt;&gt;""),$A45=1,$AJ$6="ДА"),(IF(A45=1,IF(OR(AND(E45=1,'Ответы учащихся'!I45=1),AND(E45=2,'Ответы учащихся'!I45=1)),1,IF('Ответы учащихся'!I45="N",'Ответы учащихся'!I45,0)),"")),"")</f>
        <v/>
      </c>
      <c r="K45" s="110" t="str">
        <f>IF(AND(OR($C45&lt;&gt;"",$D45&lt;&gt;""),$A45=1,$AJ$6="ДА"),(IF(A45=1,IF(OR(AND(E45=1,'Ответы учащихся'!J45=3),AND(E45=2,'Ответы учащихся'!J45=4)),1,IF('Ответы учащихся'!J45="N",'Ответы учащихся'!J45,0)),"")),"")</f>
        <v/>
      </c>
      <c r="L45" s="134" t="str">
        <f>IF(AND(OR($C45&lt;&gt;"",$D45&lt;&gt;""),$A45=1,$AJ$6="ДА"),(IF(A45=1,IF(OR(AND(E45=1,'Ответы учащихся'!K45="ЗАМОЛЧАЛ"),AND(E45=2,'Ответы учащихся'!K45="СЛОЖЕНИЕ ОСНОВ")),1,IF('Ответы учащихся'!K45="N",'Ответы учащихся'!K45,0)),"")),"")</f>
        <v/>
      </c>
      <c r="M45" s="103" t="str">
        <f>IF(AND(OR($C45&lt;&gt;"",$D45&lt;&gt;""),$A45=1,$AJ$6="ДА"),IF((ISBLANK($D45)),"",IF($A45=1,'Ответы учащихся'!L45,"")),"")</f>
        <v/>
      </c>
      <c r="N45" s="103" t="str">
        <f>IF(AND(OR($C45&lt;&gt;"",$D45&lt;&gt;""),$A45=1,$AJ$6="ДА"),(IF(A45=1,IF(OR(AND(E45=1,'Ответы учащихся'!M45="ПРИМЫКАНИЕ"),AND(E45=2,'Ответы учащихся'!M45="СВОЮ МЕЧТУ")),1,IF('Ответы учащихся'!M45="N",'Ответы учащихся'!M45,0)),"")),"")</f>
        <v/>
      </c>
      <c r="O45" s="103" t="str">
        <f>IF(AND(OR($C45&lt;&gt;"",$D45&lt;&gt;""),$A45=1,$AJ$6="ДА"),(IF(A45=1,IF(OR(AND(E45=1,'Ответы учащихся'!N45=12),AND(E45=2,'Ответы учащихся'!N45=26)),1,IF('Ответы учащихся'!N45="N",'Ответы учащихся'!N45,0)),"")),"")</f>
        <v/>
      </c>
      <c r="P45" s="103" t="str">
        <f>IF(AND(OR($C45&lt;&gt;"",$D45&lt;&gt;""),$A45=1,$AJ$6="ДА"),(IF(A45=1,IF(OR(AND(E45=1,'Ответы учащихся'!O45=11),AND(E45=2,OR('Ответы учащихся'!O45="24,30",'Ответы учащихся'!O45="30,24"))),1,IF('Ответы учащихся'!O45="N",'Ответы учащихся'!O45,0)),"")),"")</f>
        <v/>
      </c>
      <c r="Q45" s="103" t="str">
        <f>IF(AND(OR($C45&lt;&gt;"",$D45&lt;&gt;""),$A45=1,$AJ$6="ДА"),(IF(A45=1,IF(OR(AND(E45=1,'Ответы учащихся'!P45=9),AND(E45=2,'Ответы учащихся'!P45=23)),1,IF('Ответы учащихся'!P45="N",'Ответы учащихся'!P45,0)),"")),"")</f>
        <v/>
      </c>
      <c r="R45" s="110" t="str">
        <f>IF(AND(OR($C45&lt;&gt;"",$D45&lt;&gt;""),$A45=1,$AJ$6="ДА"),(IF(A45=1,IF(OR(AND(E45=1,'Ответы учащихся'!Q45=8),AND(E45=2,'Ответы учащихся'!Q45=15)),1,IF('Ответы учащихся'!Q45="N",'Ответы учащихся'!Q45,0)),"")),"")</f>
        <v/>
      </c>
      <c r="S45" s="299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56"/>
      <c r="AG45" s="337"/>
      <c r="AH45" s="419" t="str">
        <f t="shared" si="3"/>
        <v/>
      </c>
      <c r="AI45" s="149" t="str">
        <f t="shared" si="4"/>
        <v/>
      </c>
      <c r="AJ45" s="347" t="str">
        <f t="shared" si="5"/>
        <v/>
      </c>
      <c r="AK45" s="342" t="str">
        <f t="shared" si="6"/>
        <v/>
      </c>
      <c r="AL45" s="159" t="str">
        <f t="shared" si="7"/>
        <v/>
      </c>
      <c r="AM45" s="344" t="str">
        <f t="shared" si="8"/>
        <v/>
      </c>
      <c r="AN45" s="420" t="str">
        <f t="shared" si="12"/>
        <v/>
      </c>
      <c r="AO45" s="379">
        <f t="shared" si="9"/>
        <v>10.333333333333334</v>
      </c>
      <c r="AP45" s="380">
        <f t="shared" si="10"/>
        <v>0.79487179487179493</v>
      </c>
      <c r="AQ45" s="381">
        <v>6</v>
      </c>
      <c r="AR45" s="379">
        <f t="shared" si="11"/>
        <v>100</v>
      </c>
      <c r="AS45" s="381"/>
      <c r="AT45" s="381"/>
      <c r="AU45" s="6"/>
      <c r="AV45" s="6"/>
      <c r="AW45" s="6"/>
      <c r="AX45" s="6"/>
    </row>
    <row r="46" spans="1:50" ht="12.75" customHeight="1">
      <c r="A46" s="12">
        <f>IF('СПИСОК КЛАССА'!J46&gt;0,1,0)</f>
        <v>0</v>
      </c>
      <c r="B46" s="101">
        <v>27</v>
      </c>
      <c r="C46" s="102" t="str">
        <f>IF(NOT(ISBLANK('СПИСОК КЛАССА'!C46)),'СПИСОК КЛАССА'!C46,"")</f>
        <v/>
      </c>
      <c r="D46" s="136" t="str">
        <f>IF(NOT(ISBLANK('СПИСОК КЛАССА'!D46)),IF($A46=1,'СПИСОК КЛАССА'!D46, "УЧЕНИК НЕ ВЫПОЛНЯЛ РАБОТУ"),"")</f>
        <v/>
      </c>
      <c r="E46" s="154" t="str">
        <f>IF($C46&lt;&gt;"",'СПИСОК КЛАССА'!J46,"")</f>
        <v/>
      </c>
      <c r="F46" s="134" t="str">
        <f>IF(AND(OR($C46&lt;&gt;"",$D46&lt;&gt;""),$A46=1,$AJ$6="ДА"),(IF(A46=1,IF(OR(AND(E46=1,'Ответы учащихся'!E46=1),AND(E46=2,'Ответы учащихся'!E46=4)),1,IF('Ответы учащихся'!E46="N",'Ответы учащихся'!E46,0)),"")),"")</f>
        <v/>
      </c>
      <c r="G46" s="103" t="str">
        <f>IF(AND(OR($C46&lt;&gt;"",$D46&lt;&gt;""),$A46=1,$AJ$6="ДА"),(IF(A46=1,IF(OR(AND(E46=1,'Ответы учащихся'!F46=1),AND(E46=2,'Ответы учащихся'!F46=2)),1,IF('Ответы учащихся'!F46="N",'Ответы учащихся'!F46,0)),"")),"")</f>
        <v/>
      </c>
      <c r="H46" s="103" t="str">
        <f>IF(AND(OR($C46&lt;&gt;"",$D46&lt;&gt;""),$A46=1,$AJ$6="ДА"),(IF(A46=1,IF(OR(AND(E46=1,'Ответы учащихся'!G46=2),AND(E46=2,'Ответы учащихся'!G46=1)),1,IF('Ответы учащихся'!G46="N",'Ответы учащихся'!G46,0)),"")),"")</f>
        <v/>
      </c>
      <c r="I46" s="103" t="str">
        <f>IF(AND(OR($C46&lt;&gt;"",$D46&lt;&gt;""),$A46=1,$AJ$6="ДА"),(IF(A46=1,IF(OR(AND(E46=1,'Ответы учащихся'!H46=4),AND(E46=2,'Ответы учащихся'!H46=1)),1,IF('Ответы учащихся'!H46="N",'Ответы учащихся'!H46,0)),"")),"")</f>
        <v/>
      </c>
      <c r="J46" s="103" t="str">
        <f>IF(AND(OR($C46&lt;&gt;"",$D46&lt;&gt;""),$A46=1,$AJ$6="ДА"),(IF(A46=1,IF(OR(AND(E46=1,'Ответы учащихся'!I46=1),AND(E46=2,'Ответы учащихся'!I46=1)),1,IF('Ответы учащихся'!I46="N",'Ответы учащихся'!I46,0)),"")),"")</f>
        <v/>
      </c>
      <c r="K46" s="110" t="str">
        <f>IF(AND(OR($C46&lt;&gt;"",$D46&lt;&gt;""),$A46=1,$AJ$6="ДА"),(IF(A46=1,IF(OR(AND(E46=1,'Ответы учащихся'!J46=3),AND(E46=2,'Ответы учащихся'!J46=4)),1,IF('Ответы учащихся'!J46="N",'Ответы учащихся'!J46,0)),"")),"")</f>
        <v/>
      </c>
      <c r="L46" s="134" t="str">
        <f>IF(AND(OR($C46&lt;&gt;"",$D46&lt;&gt;""),$A46=1,$AJ$6="ДА"),(IF(A46=1,IF(OR(AND(E46=1,'Ответы учащихся'!K46="ЗАМОЛЧАЛ"),AND(E46=2,'Ответы учащихся'!K46="СЛОЖЕНИЕ ОСНОВ")),1,IF('Ответы учащихся'!K46="N",'Ответы учащихся'!K46,0)),"")),"")</f>
        <v/>
      </c>
      <c r="M46" s="103" t="str">
        <f>IF(AND(OR($C46&lt;&gt;"",$D46&lt;&gt;""),$A46=1,$AJ$6="ДА"),IF((ISBLANK($D46)),"",IF($A46=1,'Ответы учащихся'!L46,"")),"")</f>
        <v/>
      </c>
      <c r="N46" s="103" t="str">
        <f>IF(AND(OR($C46&lt;&gt;"",$D46&lt;&gt;""),$A46=1,$AJ$6="ДА"),(IF(A46=1,IF(OR(AND(E46=1,'Ответы учащихся'!M46="ПРИМЫКАНИЕ"),AND(E46=2,'Ответы учащихся'!M46="СВОЮ МЕЧТУ")),1,IF('Ответы учащихся'!M46="N",'Ответы учащихся'!M46,0)),"")),"")</f>
        <v/>
      </c>
      <c r="O46" s="103" t="str">
        <f>IF(AND(OR($C46&lt;&gt;"",$D46&lt;&gt;""),$A46=1,$AJ$6="ДА"),(IF(A46=1,IF(OR(AND(E46=1,'Ответы учащихся'!N46=12),AND(E46=2,'Ответы учащихся'!N46=26)),1,IF('Ответы учащихся'!N46="N",'Ответы учащихся'!N46,0)),"")),"")</f>
        <v/>
      </c>
      <c r="P46" s="103" t="str">
        <f>IF(AND(OR($C46&lt;&gt;"",$D46&lt;&gt;""),$A46=1,$AJ$6="ДА"),(IF(A46=1,IF(OR(AND(E46=1,'Ответы учащихся'!O46=11),AND(E46=2,OR('Ответы учащихся'!O46="24,30",'Ответы учащихся'!O46="30,24"))),1,IF('Ответы учащихся'!O46="N",'Ответы учащихся'!O46,0)),"")),"")</f>
        <v/>
      </c>
      <c r="Q46" s="103" t="str">
        <f>IF(AND(OR($C46&lt;&gt;"",$D46&lt;&gt;""),$A46=1,$AJ$6="ДА"),(IF(A46=1,IF(OR(AND(E46=1,'Ответы учащихся'!P46=9),AND(E46=2,'Ответы учащихся'!P46=23)),1,IF('Ответы учащихся'!P46="N",'Ответы учащихся'!P46,0)),"")),"")</f>
        <v/>
      </c>
      <c r="R46" s="110" t="str">
        <f>IF(AND(OR($C46&lt;&gt;"",$D46&lt;&gt;""),$A46=1,$AJ$6="ДА"),(IF(A46=1,IF(OR(AND(E46=1,'Ответы учащихся'!Q46=8),AND(E46=2,'Ответы учащихся'!Q46=15)),1,IF('Ответы учащихся'!Q46="N",'Ответы учащихся'!Q46,0)),"")),"")</f>
        <v/>
      </c>
      <c r="S46" s="299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56"/>
      <c r="AG46" s="337"/>
      <c r="AH46" s="419" t="str">
        <f t="shared" si="3"/>
        <v/>
      </c>
      <c r="AI46" s="149" t="str">
        <f t="shared" si="4"/>
        <v/>
      </c>
      <c r="AJ46" s="347" t="str">
        <f t="shared" si="5"/>
        <v/>
      </c>
      <c r="AK46" s="342" t="str">
        <f t="shared" si="6"/>
        <v/>
      </c>
      <c r="AL46" s="159" t="str">
        <f t="shared" si="7"/>
        <v/>
      </c>
      <c r="AM46" s="344" t="str">
        <f t="shared" si="8"/>
        <v/>
      </c>
      <c r="AN46" s="420" t="str">
        <f t="shared" si="12"/>
        <v/>
      </c>
      <c r="AO46" s="379">
        <f t="shared" si="9"/>
        <v>10.333333333333334</v>
      </c>
      <c r="AP46" s="380">
        <f t="shared" si="10"/>
        <v>0.79487179487179493</v>
      </c>
      <c r="AQ46" s="381">
        <v>6</v>
      </c>
      <c r="AR46" s="379">
        <f t="shared" si="11"/>
        <v>100</v>
      </c>
      <c r="AS46" s="381"/>
      <c r="AT46" s="381"/>
      <c r="AU46" s="6"/>
      <c r="AV46" s="6"/>
      <c r="AW46" s="6"/>
      <c r="AX46" s="6"/>
    </row>
    <row r="47" spans="1:50" ht="12.75" customHeight="1">
      <c r="A47" s="12">
        <f>IF('СПИСОК КЛАССА'!J47&gt;0,1,0)</f>
        <v>0</v>
      </c>
      <c r="B47" s="101">
        <v>28</v>
      </c>
      <c r="C47" s="102" t="str">
        <f>IF(NOT(ISBLANK('СПИСОК КЛАССА'!C47)),'СПИСОК КЛАССА'!C47,"")</f>
        <v/>
      </c>
      <c r="D47" s="136" t="str">
        <f>IF(NOT(ISBLANK('СПИСОК КЛАССА'!D47)),IF($A47=1,'СПИСОК КЛАССА'!D47, "УЧЕНИК НЕ ВЫПОЛНЯЛ РАБОТУ"),"")</f>
        <v/>
      </c>
      <c r="E47" s="154" t="str">
        <f>IF($C47&lt;&gt;"",'СПИСОК КЛАССА'!J47,"")</f>
        <v/>
      </c>
      <c r="F47" s="134" t="str">
        <f>IF(AND(OR($C47&lt;&gt;"",$D47&lt;&gt;""),$A47=1,$AJ$6="ДА"),(IF(A47=1,IF(OR(AND(E47=1,'Ответы учащихся'!E47=1),AND(E47=2,'Ответы учащихся'!E47=4)),1,IF('Ответы учащихся'!E47="N",'Ответы учащихся'!E47,0)),"")),"")</f>
        <v/>
      </c>
      <c r="G47" s="103" t="str">
        <f>IF(AND(OR($C47&lt;&gt;"",$D47&lt;&gt;""),$A47=1,$AJ$6="ДА"),(IF(A47=1,IF(OR(AND(E47=1,'Ответы учащихся'!F47=1),AND(E47=2,'Ответы учащихся'!F47=2)),1,IF('Ответы учащихся'!F47="N",'Ответы учащихся'!F47,0)),"")),"")</f>
        <v/>
      </c>
      <c r="H47" s="103" t="str">
        <f>IF(AND(OR($C47&lt;&gt;"",$D47&lt;&gt;""),$A47=1,$AJ$6="ДА"),(IF(A47=1,IF(OR(AND(E47=1,'Ответы учащихся'!G47=2),AND(E47=2,'Ответы учащихся'!G47=1)),1,IF('Ответы учащихся'!G47="N",'Ответы учащихся'!G47,0)),"")),"")</f>
        <v/>
      </c>
      <c r="I47" s="103" t="str">
        <f>IF(AND(OR($C47&lt;&gt;"",$D47&lt;&gt;""),$A47=1,$AJ$6="ДА"),(IF(A47=1,IF(OR(AND(E47=1,'Ответы учащихся'!H47=4),AND(E47=2,'Ответы учащихся'!H47=1)),1,IF('Ответы учащихся'!H47="N",'Ответы учащихся'!H47,0)),"")),"")</f>
        <v/>
      </c>
      <c r="J47" s="103" t="str">
        <f>IF(AND(OR($C47&lt;&gt;"",$D47&lt;&gt;""),$A47=1,$AJ$6="ДА"),(IF(A47=1,IF(OR(AND(E47=1,'Ответы учащихся'!I47=1),AND(E47=2,'Ответы учащихся'!I47=1)),1,IF('Ответы учащихся'!I47="N",'Ответы учащихся'!I47,0)),"")),"")</f>
        <v/>
      </c>
      <c r="K47" s="110" t="str">
        <f>IF(AND(OR($C47&lt;&gt;"",$D47&lt;&gt;""),$A47=1,$AJ$6="ДА"),(IF(A47=1,IF(OR(AND(E47=1,'Ответы учащихся'!J47=3),AND(E47=2,'Ответы учащихся'!J47=4)),1,IF('Ответы учащихся'!J47="N",'Ответы учащихся'!J47,0)),"")),"")</f>
        <v/>
      </c>
      <c r="L47" s="134" t="str">
        <f>IF(AND(OR($C47&lt;&gt;"",$D47&lt;&gt;""),$A47=1,$AJ$6="ДА"),(IF(A47=1,IF(OR(AND(E47=1,'Ответы учащихся'!K47="ЗАМОЛЧАЛ"),AND(E47=2,'Ответы учащихся'!K47="СЛОЖЕНИЕ ОСНОВ")),1,IF('Ответы учащихся'!K47="N",'Ответы учащихся'!K47,0)),"")),"")</f>
        <v/>
      </c>
      <c r="M47" s="103" t="str">
        <f>IF(AND(OR($C47&lt;&gt;"",$D47&lt;&gt;""),$A47=1,$AJ$6="ДА"),IF((ISBLANK($D47)),"",IF($A47=1,'Ответы учащихся'!L47,"")),"")</f>
        <v/>
      </c>
      <c r="N47" s="103" t="str">
        <f>IF(AND(OR($C47&lt;&gt;"",$D47&lt;&gt;""),$A47=1,$AJ$6="ДА"),(IF(A47=1,IF(OR(AND(E47=1,'Ответы учащихся'!M47="ПРИМЫКАНИЕ"),AND(E47=2,'Ответы учащихся'!M47="СВОЮ МЕЧТУ")),1,IF('Ответы учащихся'!M47="N",'Ответы учащихся'!M47,0)),"")),"")</f>
        <v/>
      </c>
      <c r="O47" s="103" t="str">
        <f>IF(AND(OR($C47&lt;&gt;"",$D47&lt;&gt;""),$A47=1,$AJ$6="ДА"),(IF(A47=1,IF(OR(AND(E47=1,'Ответы учащихся'!N47=12),AND(E47=2,'Ответы учащихся'!N47=26)),1,IF('Ответы учащихся'!N47="N",'Ответы учащихся'!N47,0)),"")),"")</f>
        <v/>
      </c>
      <c r="P47" s="103" t="str">
        <f>IF(AND(OR($C47&lt;&gt;"",$D47&lt;&gt;""),$A47=1,$AJ$6="ДА"),(IF(A47=1,IF(OR(AND(E47=1,'Ответы учащихся'!O47=11),AND(E47=2,OR('Ответы учащихся'!O47="24,30",'Ответы учащихся'!O47="30,24"))),1,IF('Ответы учащихся'!O47="N",'Ответы учащихся'!O47,0)),"")),"")</f>
        <v/>
      </c>
      <c r="Q47" s="103" t="str">
        <f>IF(AND(OR($C47&lt;&gt;"",$D47&lt;&gt;""),$A47=1,$AJ$6="ДА"),(IF(A47=1,IF(OR(AND(E47=1,'Ответы учащихся'!P47=9),AND(E47=2,'Ответы учащихся'!P47=23)),1,IF('Ответы учащихся'!P47="N",'Ответы учащихся'!P47,0)),"")),"")</f>
        <v/>
      </c>
      <c r="R47" s="110" t="str">
        <f>IF(AND(OR($C47&lt;&gt;"",$D47&lt;&gt;""),$A47=1,$AJ$6="ДА"),(IF(A47=1,IF(OR(AND(E47=1,'Ответы учащихся'!Q47=8),AND(E47=2,'Ответы учащихся'!Q47=15)),1,IF('Ответы учащихся'!Q47="N",'Ответы учащихся'!Q47,0)),"")),"")</f>
        <v/>
      </c>
      <c r="S47" s="299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56"/>
      <c r="AG47" s="337"/>
      <c r="AH47" s="419" t="str">
        <f t="shared" si="3"/>
        <v/>
      </c>
      <c r="AI47" s="149" t="str">
        <f t="shared" si="4"/>
        <v/>
      </c>
      <c r="AJ47" s="347" t="str">
        <f t="shared" si="5"/>
        <v/>
      </c>
      <c r="AK47" s="342" t="str">
        <f t="shared" si="6"/>
        <v/>
      </c>
      <c r="AL47" s="159" t="str">
        <f t="shared" si="7"/>
        <v/>
      </c>
      <c r="AM47" s="344" t="str">
        <f t="shared" si="8"/>
        <v/>
      </c>
      <c r="AN47" s="420" t="str">
        <f t="shared" si="12"/>
        <v/>
      </c>
      <c r="AO47" s="379">
        <f t="shared" si="9"/>
        <v>10.333333333333334</v>
      </c>
      <c r="AP47" s="380">
        <f t="shared" si="10"/>
        <v>0.79487179487179493</v>
      </c>
      <c r="AQ47" s="381">
        <v>6</v>
      </c>
      <c r="AR47" s="379">
        <f t="shared" si="11"/>
        <v>100</v>
      </c>
      <c r="AS47" s="381"/>
      <c r="AT47" s="381"/>
      <c r="AU47" s="6"/>
      <c r="AV47" s="6"/>
      <c r="AW47" s="6"/>
      <c r="AX47" s="6"/>
    </row>
    <row r="48" spans="1:50" ht="12.75" customHeight="1">
      <c r="A48" s="12">
        <f>IF('СПИСОК КЛАССА'!J48&gt;0,1,0)</f>
        <v>0</v>
      </c>
      <c r="B48" s="101">
        <v>29</v>
      </c>
      <c r="C48" s="102" t="str">
        <f>IF(NOT(ISBLANK('СПИСОК КЛАССА'!C48)),'СПИСОК КЛАССА'!C48,"")</f>
        <v/>
      </c>
      <c r="D48" s="136" t="str">
        <f>IF(NOT(ISBLANK('СПИСОК КЛАССА'!D48)),IF($A48=1,'СПИСОК КЛАССА'!D48, "УЧЕНИК НЕ ВЫПОЛНЯЛ РАБОТУ"),"")</f>
        <v/>
      </c>
      <c r="E48" s="154" t="str">
        <f>IF($C48&lt;&gt;"",'СПИСОК КЛАССА'!J48,"")</f>
        <v/>
      </c>
      <c r="F48" s="134" t="str">
        <f>IF(AND(OR($C48&lt;&gt;"",$D48&lt;&gt;""),$A48=1,$AJ$6="ДА"),(IF(A48=1,IF(OR(AND(E48=1,'Ответы учащихся'!E48=1),AND(E48=2,'Ответы учащихся'!E48=4)),1,IF('Ответы учащихся'!E48="N",'Ответы учащихся'!E48,0)),"")),"")</f>
        <v/>
      </c>
      <c r="G48" s="103" t="str">
        <f>IF(AND(OR($C48&lt;&gt;"",$D48&lt;&gt;""),$A48=1,$AJ$6="ДА"),(IF(A48=1,IF(OR(AND(E48=1,'Ответы учащихся'!F48=1),AND(E48=2,'Ответы учащихся'!F48=2)),1,IF('Ответы учащихся'!F48="N",'Ответы учащихся'!F48,0)),"")),"")</f>
        <v/>
      </c>
      <c r="H48" s="103" t="str">
        <f>IF(AND(OR($C48&lt;&gt;"",$D48&lt;&gt;""),$A48=1,$AJ$6="ДА"),(IF(A48=1,IF(OR(AND(E48=1,'Ответы учащихся'!G48=2),AND(E48=2,'Ответы учащихся'!G48=1)),1,IF('Ответы учащихся'!G48="N",'Ответы учащихся'!G48,0)),"")),"")</f>
        <v/>
      </c>
      <c r="I48" s="103" t="str">
        <f>IF(AND(OR($C48&lt;&gt;"",$D48&lt;&gt;""),$A48=1,$AJ$6="ДА"),(IF(A48=1,IF(OR(AND(E48=1,'Ответы учащихся'!H48=4),AND(E48=2,'Ответы учащихся'!H48=1)),1,IF('Ответы учащихся'!H48="N",'Ответы учащихся'!H48,0)),"")),"")</f>
        <v/>
      </c>
      <c r="J48" s="103" t="str">
        <f>IF(AND(OR($C48&lt;&gt;"",$D48&lt;&gt;""),$A48=1,$AJ$6="ДА"),(IF(A48=1,IF(OR(AND(E48=1,'Ответы учащихся'!I48=1),AND(E48=2,'Ответы учащихся'!I48=1)),1,IF('Ответы учащихся'!I48="N",'Ответы учащихся'!I48,0)),"")),"")</f>
        <v/>
      </c>
      <c r="K48" s="110" t="str">
        <f>IF(AND(OR($C48&lt;&gt;"",$D48&lt;&gt;""),$A48=1,$AJ$6="ДА"),(IF(A48=1,IF(OR(AND(E48=1,'Ответы учащихся'!J48=3),AND(E48=2,'Ответы учащихся'!J48=4)),1,IF('Ответы учащихся'!J48="N",'Ответы учащихся'!J48,0)),"")),"")</f>
        <v/>
      </c>
      <c r="L48" s="134" t="str">
        <f>IF(AND(OR($C48&lt;&gt;"",$D48&lt;&gt;""),$A48=1,$AJ$6="ДА"),(IF(A48=1,IF(OR(AND(E48=1,'Ответы учащихся'!K48="ЗАМОЛЧАЛ"),AND(E48=2,'Ответы учащихся'!K48="СЛОЖЕНИЕ ОСНОВ")),1,IF('Ответы учащихся'!K48="N",'Ответы учащихся'!K48,0)),"")),"")</f>
        <v/>
      </c>
      <c r="M48" s="103" t="str">
        <f>IF(AND(OR($C48&lt;&gt;"",$D48&lt;&gt;""),$A48=1,$AJ$6="ДА"),IF((ISBLANK($D48)),"",IF($A48=1,'Ответы учащихся'!L48,"")),"")</f>
        <v/>
      </c>
      <c r="N48" s="103" t="str">
        <f>IF(AND(OR($C48&lt;&gt;"",$D48&lt;&gt;""),$A48=1,$AJ$6="ДА"),(IF(A48=1,IF(OR(AND(E48=1,'Ответы учащихся'!M48="ПРИМЫКАНИЕ"),AND(E48=2,'Ответы учащихся'!M48="СВОЮ МЕЧТУ")),1,IF('Ответы учащихся'!M48="N",'Ответы учащихся'!M48,0)),"")),"")</f>
        <v/>
      </c>
      <c r="O48" s="103" t="str">
        <f>IF(AND(OR($C48&lt;&gt;"",$D48&lt;&gt;""),$A48=1,$AJ$6="ДА"),(IF(A48=1,IF(OR(AND(E48=1,'Ответы учащихся'!N48=12),AND(E48=2,'Ответы учащихся'!N48=26)),1,IF('Ответы учащихся'!N48="N",'Ответы учащихся'!N48,0)),"")),"")</f>
        <v/>
      </c>
      <c r="P48" s="103" t="str">
        <f>IF(AND(OR($C48&lt;&gt;"",$D48&lt;&gt;""),$A48=1,$AJ$6="ДА"),(IF(A48=1,IF(OR(AND(E48=1,'Ответы учащихся'!O48=11),AND(E48=2,OR('Ответы учащихся'!O48="24,30",'Ответы учащихся'!O48="30,24"))),1,IF('Ответы учащихся'!O48="N",'Ответы учащихся'!O48,0)),"")),"")</f>
        <v/>
      </c>
      <c r="Q48" s="103" t="str">
        <f>IF(AND(OR($C48&lt;&gt;"",$D48&lt;&gt;""),$A48=1,$AJ$6="ДА"),(IF(A48=1,IF(OR(AND(E48=1,'Ответы учащихся'!P48=9),AND(E48=2,'Ответы учащихся'!P48=23)),1,IF('Ответы учащихся'!P48="N",'Ответы учащихся'!P48,0)),"")),"")</f>
        <v/>
      </c>
      <c r="R48" s="110" t="str">
        <f>IF(AND(OR($C48&lt;&gt;"",$D48&lt;&gt;""),$A48=1,$AJ$6="ДА"),(IF(A48=1,IF(OR(AND(E48=1,'Ответы учащихся'!Q48=8),AND(E48=2,'Ответы учащихся'!Q48=15)),1,IF('Ответы учащихся'!Q48="N",'Ответы учащихся'!Q48,0)),"")),"")</f>
        <v/>
      </c>
      <c r="S48" s="299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56"/>
      <c r="AG48" s="337"/>
      <c r="AH48" s="419" t="str">
        <f t="shared" si="3"/>
        <v/>
      </c>
      <c r="AI48" s="149" t="str">
        <f t="shared" si="4"/>
        <v/>
      </c>
      <c r="AJ48" s="347" t="str">
        <f t="shared" si="5"/>
        <v/>
      </c>
      <c r="AK48" s="342" t="str">
        <f t="shared" si="6"/>
        <v/>
      </c>
      <c r="AL48" s="159" t="str">
        <f t="shared" si="7"/>
        <v/>
      </c>
      <c r="AM48" s="344" t="str">
        <f t="shared" si="8"/>
        <v/>
      </c>
      <c r="AN48" s="420" t="str">
        <f t="shared" si="12"/>
        <v/>
      </c>
      <c r="AO48" s="379">
        <f t="shared" si="9"/>
        <v>10.333333333333334</v>
      </c>
      <c r="AP48" s="380">
        <f t="shared" si="10"/>
        <v>0.79487179487179493</v>
      </c>
      <c r="AQ48" s="381">
        <v>6</v>
      </c>
      <c r="AR48" s="379">
        <f t="shared" si="11"/>
        <v>100</v>
      </c>
      <c r="AS48" s="381"/>
      <c r="AT48" s="381"/>
      <c r="AU48" s="6"/>
      <c r="AV48" s="6"/>
      <c r="AW48" s="6"/>
      <c r="AX48" s="6"/>
    </row>
    <row r="49" spans="1:70" ht="12.75" customHeight="1">
      <c r="A49" s="12">
        <f>IF('СПИСОК КЛАССА'!J49&gt;0,1,0)</f>
        <v>0</v>
      </c>
      <c r="B49" s="101">
        <v>30</v>
      </c>
      <c r="C49" s="102" t="str">
        <f>IF(NOT(ISBLANK('СПИСОК КЛАССА'!C49)),'СПИСОК КЛАССА'!C49,"")</f>
        <v/>
      </c>
      <c r="D49" s="136" t="str">
        <f>IF(NOT(ISBLANK('СПИСОК КЛАССА'!D49)),IF($A49=1,'СПИСОК КЛАССА'!D49, "УЧЕНИК НЕ ВЫПОЛНЯЛ РАБОТУ"),"")</f>
        <v/>
      </c>
      <c r="E49" s="154" t="str">
        <f>IF($C49&lt;&gt;"",'СПИСОК КЛАССА'!J49,"")</f>
        <v/>
      </c>
      <c r="F49" s="134" t="str">
        <f>IF(AND(OR($C49&lt;&gt;"",$D49&lt;&gt;""),$A49=1,$AJ$6="ДА"),(IF(A49=1,IF(OR(AND(E49=1,'Ответы учащихся'!E49=1),AND(E49=2,'Ответы учащихся'!E49=4)),1,IF('Ответы учащихся'!E49="N",'Ответы учащихся'!E49,0)),"")),"")</f>
        <v/>
      </c>
      <c r="G49" s="103" t="str">
        <f>IF(AND(OR($C49&lt;&gt;"",$D49&lt;&gt;""),$A49=1,$AJ$6="ДА"),(IF(A49=1,IF(OR(AND(E49=1,'Ответы учащихся'!F49=1),AND(E49=2,'Ответы учащихся'!F49=2)),1,IF('Ответы учащихся'!F49="N",'Ответы учащихся'!F49,0)),"")),"")</f>
        <v/>
      </c>
      <c r="H49" s="103" t="str">
        <f>IF(AND(OR($C49&lt;&gt;"",$D49&lt;&gt;""),$A49=1,$AJ$6="ДА"),(IF(A49=1,IF(OR(AND(E49=1,'Ответы учащихся'!G49=2),AND(E49=2,'Ответы учащихся'!G49=1)),1,IF('Ответы учащихся'!G49="N",'Ответы учащихся'!G49,0)),"")),"")</f>
        <v/>
      </c>
      <c r="I49" s="103" t="str">
        <f>IF(AND(OR($C49&lt;&gt;"",$D49&lt;&gt;""),$A49=1,$AJ$6="ДА"),(IF(A49=1,IF(OR(AND(E49=1,'Ответы учащихся'!H49=4),AND(E49=2,'Ответы учащихся'!H49=1)),1,IF('Ответы учащихся'!H49="N",'Ответы учащихся'!H49,0)),"")),"")</f>
        <v/>
      </c>
      <c r="J49" s="103" t="str">
        <f>IF(AND(OR($C49&lt;&gt;"",$D49&lt;&gt;""),$A49=1,$AJ$6="ДА"),(IF(A49=1,IF(OR(AND(E49=1,'Ответы учащихся'!I49=1),AND(E49=2,'Ответы учащихся'!I49=1)),1,IF('Ответы учащихся'!I49="N",'Ответы учащихся'!I49,0)),"")),"")</f>
        <v/>
      </c>
      <c r="K49" s="110" t="str">
        <f>IF(AND(OR($C49&lt;&gt;"",$D49&lt;&gt;""),$A49=1,$AJ$6="ДА"),(IF(A49=1,IF(OR(AND(E49=1,'Ответы учащихся'!J49=3),AND(E49=2,'Ответы учащихся'!J49=4)),1,IF('Ответы учащихся'!J49="N",'Ответы учащихся'!J49,0)),"")),"")</f>
        <v/>
      </c>
      <c r="L49" s="134" t="str">
        <f>IF(AND(OR($C49&lt;&gt;"",$D49&lt;&gt;""),$A49=1,$AJ$6="ДА"),(IF(A49=1,IF(OR(AND(E49=1,'Ответы учащихся'!K49="ЗАМОЛЧАЛ"),AND(E49=2,'Ответы учащихся'!K49="СЛОЖЕНИЕ ОСНОВ")),1,IF('Ответы учащихся'!K49="N",'Ответы учащихся'!K49,0)),"")),"")</f>
        <v/>
      </c>
      <c r="M49" s="103" t="str">
        <f>IF(AND(OR($C49&lt;&gt;"",$D49&lt;&gt;""),$A49=1,$AJ$6="ДА"),IF((ISBLANK($D49)),"",IF($A49=1,'Ответы учащихся'!L49,"")),"")</f>
        <v/>
      </c>
      <c r="N49" s="103" t="str">
        <f>IF(AND(OR($C49&lt;&gt;"",$D49&lt;&gt;""),$A49=1,$AJ$6="ДА"),(IF(A49=1,IF(OR(AND(E49=1,'Ответы учащихся'!M49="ПРИМЫКАНИЕ"),AND(E49=2,'Ответы учащихся'!M49="СВОЮ МЕЧТУ")),1,IF('Ответы учащихся'!M49="N",'Ответы учащихся'!M49,0)),"")),"")</f>
        <v/>
      </c>
      <c r="O49" s="103" t="str">
        <f>IF(AND(OR($C49&lt;&gt;"",$D49&lt;&gt;""),$A49=1,$AJ$6="ДА"),(IF(A49=1,IF(OR(AND(E49=1,'Ответы учащихся'!N49=12),AND(E49=2,'Ответы учащихся'!N49=26)),1,IF('Ответы учащихся'!N49="N",'Ответы учащихся'!N49,0)),"")),"")</f>
        <v/>
      </c>
      <c r="P49" s="103" t="str">
        <f>IF(AND(OR($C49&lt;&gt;"",$D49&lt;&gt;""),$A49=1,$AJ$6="ДА"),(IF(A49=1,IF(OR(AND(E49=1,'Ответы учащихся'!O49=11),AND(E49=2,OR('Ответы учащихся'!O49="24,30",'Ответы учащихся'!O49="30,24"))),1,IF('Ответы учащихся'!O49="N",'Ответы учащихся'!O49,0)),"")),"")</f>
        <v/>
      </c>
      <c r="Q49" s="103" t="str">
        <f>IF(AND(OR($C49&lt;&gt;"",$D49&lt;&gt;""),$A49=1,$AJ$6="ДА"),(IF(A49=1,IF(OR(AND(E49=1,'Ответы учащихся'!P49=9),AND(E49=2,'Ответы учащихся'!P49=23)),1,IF('Ответы учащихся'!P49="N",'Ответы учащихся'!P49,0)),"")),"")</f>
        <v/>
      </c>
      <c r="R49" s="110" t="str">
        <f>IF(AND(OR($C49&lt;&gt;"",$D49&lt;&gt;""),$A49=1,$AJ$6="ДА"),(IF(A49=1,IF(OR(AND(E49=1,'Ответы учащихся'!Q49=8),AND(E49=2,'Ответы учащихся'!Q49=15)),1,IF('Ответы учащихся'!Q49="N",'Ответы учащихся'!Q49,0)),"")),"")</f>
        <v/>
      </c>
      <c r="S49" s="299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56"/>
      <c r="AG49" s="337"/>
      <c r="AH49" s="419" t="str">
        <f t="shared" si="3"/>
        <v/>
      </c>
      <c r="AI49" s="149" t="str">
        <f t="shared" si="4"/>
        <v/>
      </c>
      <c r="AJ49" s="347" t="str">
        <f t="shared" si="5"/>
        <v/>
      </c>
      <c r="AK49" s="342" t="str">
        <f t="shared" si="6"/>
        <v/>
      </c>
      <c r="AL49" s="159" t="str">
        <f t="shared" si="7"/>
        <v/>
      </c>
      <c r="AM49" s="344" t="str">
        <f t="shared" si="8"/>
        <v/>
      </c>
      <c r="AN49" s="420" t="str">
        <f t="shared" si="12"/>
        <v/>
      </c>
      <c r="AO49" s="379">
        <f t="shared" si="9"/>
        <v>10.333333333333334</v>
      </c>
      <c r="AP49" s="380">
        <f t="shared" si="10"/>
        <v>0.79487179487179493</v>
      </c>
      <c r="AQ49" s="381">
        <v>6</v>
      </c>
      <c r="AR49" s="379">
        <f t="shared" si="11"/>
        <v>100</v>
      </c>
      <c r="AS49" s="381"/>
      <c r="AT49" s="381"/>
      <c r="AU49" s="6"/>
      <c r="AV49" s="6"/>
      <c r="AW49" s="6"/>
      <c r="AX49" s="6"/>
    </row>
    <row r="50" spans="1:70" ht="12.75" customHeight="1">
      <c r="A50" s="12">
        <f>IF('СПИСОК КЛАССА'!J50&gt;0,1,0)</f>
        <v>0</v>
      </c>
      <c r="B50" s="101">
        <v>31</v>
      </c>
      <c r="C50" s="102" t="str">
        <f>IF(NOT(ISBLANK('СПИСОК КЛАССА'!C50)),'СПИСОК КЛАССА'!C50,"")</f>
        <v/>
      </c>
      <c r="D50" s="136" t="str">
        <f>IF(NOT(ISBLANK('СПИСОК КЛАССА'!D50)),IF($A50=1,'СПИСОК КЛАССА'!D50, "УЧЕНИК НЕ ВЫПОЛНЯЛ РАБОТУ"),"")</f>
        <v/>
      </c>
      <c r="E50" s="154" t="str">
        <f>IF($C50&lt;&gt;"",'СПИСОК КЛАССА'!J50,"")</f>
        <v/>
      </c>
      <c r="F50" s="134" t="str">
        <f>IF(AND(OR($C50&lt;&gt;"",$D50&lt;&gt;""),$A50=1,$AJ$6="ДА"),(IF(A50=1,IF(OR(AND(E50=1,'Ответы учащихся'!E50=1),AND(E50=2,'Ответы учащихся'!E50=4)),1,IF('Ответы учащихся'!E50="N",'Ответы учащихся'!E50,0)),"")),"")</f>
        <v/>
      </c>
      <c r="G50" s="103" t="str">
        <f>IF(AND(OR($C50&lt;&gt;"",$D50&lt;&gt;""),$A50=1,$AJ$6="ДА"),(IF(A50=1,IF(OR(AND(E50=1,'Ответы учащихся'!F50=1),AND(E50=2,'Ответы учащихся'!F50=2)),1,IF('Ответы учащихся'!F50="N",'Ответы учащихся'!F50,0)),"")),"")</f>
        <v/>
      </c>
      <c r="H50" s="103" t="str">
        <f>IF(AND(OR($C50&lt;&gt;"",$D50&lt;&gt;""),$A50=1,$AJ$6="ДА"),(IF(A50=1,IF(OR(AND(E50=1,'Ответы учащихся'!G50=2),AND(E50=2,'Ответы учащихся'!G50=1)),1,IF('Ответы учащихся'!G50="N",'Ответы учащихся'!G50,0)),"")),"")</f>
        <v/>
      </c>
      <c r="I50" s="103" t="str">
        <f>IF(AND(OR($C50&lt;&gt;"",$D50&lt;&gt;""),$A50=1,$AJ$6="ДА"),(IF(A50=1,IF(OR(AND(E50=1,'Ответы учащихся'!H50=4),AND(E50=2,'Ответы учащихся'!H50=1)),1,IF('Ответы учащихся'!H50="N",'Ответы учащихся'!H50,0)),"")),"")</f>
        <v/>
      </c>
      <c r="J50" s="103" t="str">
        <f>IF(AND(OR($C50&lt;&gt;"",$D50&lt;&gt;""),$A50=1,$AJ$6="ДА"),(IF(A50=1,IF(OR(AND(E50=1,'Ответы учащихся'!I50=1),AND(E50=2,'Ответы учащихся'!I50=1)),1,IF('Ответы учащихся'!I50="N",'Ответы учащихся'!I50,0)),"")),"")</f>
        <v/>
      </c>
      <c r="K50" s="110" t="str">
        <f>IF(AND(OR($C50&lt;&gt;"",$D50&lt;&gt;""),$A50=1,$AJ$6="ДА"),(IF(A50=1,IF(OR(AND(E50=1,'Ответы учащихся'!J50=3),AND(E50=2,'Ответы учащихся'!J50=4)),1,IF('Ответы учащихся'!J50="N",'Ответы учащихся'!J50,0)),"")),"")</f>
        <v/>
      </c>
      <c r="L50" s="134" t="str">
        <f>IF(AND(OR($C50&lt;&gt;"",$D50&lt;&gt;""),$A50=1,$AJ$6="ДА"),(IF(A50=1,IF(OR(AND(E50=1,'Ответы учащихся'!K50="ЗАМОЛЧАЛ"),AND(E50=2,'Ответы учащихся'!K50="СЛОЖЕНИЕ ОСНОВ")),1,IF('Ответы учащихся'!K50="N",'Ответы учащихся'!K50,0)),"")),"")</f>
        <v/>
      </c>
      <c r="M50" s="103" t="str">
        <f>IF(AND(OR($C50&lt;&gt;"",$D50&lt;&gt;""),$A50=1,$AJ$6="ДА"),IF((ISBLANK($D50)),"",IF($A50=1,'Ответы учащихся'!L50,"")),"")</f>
        <v/>
      </c>
      <c r="N50" s="103" t="str">
        <f>IF(AND(OR($C50&lt;&gt;"",$D50&lt;&gt;""),$A50=1,$AJ$6="ДА"),(IF(A50=1,IF(OR(AND(E50=1,'Ответы учащихся'!M50="ПРИМЫКАНИЕ"),AND(E50=2,'Ответы учащихся'!M50="СВОЮ МЕЧТУ")),1,IF('Ответы учащихся'!M50="N",'Ответы учащихся'!M50,0)),"")),"")</f>
        <v/>
      </c>
      <c r="O50" s="103" t="str">
        <f>IF(AND(OR($C50&lt;&gt;"",$D50&lt;&gt;""),$A50=1,$AJ$6="ДА"),(IF(A50=1,IF(OR(AND(E50=1,'Ответы учащихся'!N50=12),AND(E50=2,'Ответы учащихся'!N50=26)),1,IF('Ответы учащихся'!N50="N",'Ответы учащихся'!N50,0)),"")),"")</f>
        <v/>
      </c>
      <c r="P50" s="103" t="str">
        <f>IF(AND(OR($C50&lt;&gt;"",$D50&lt;&gt;""),$A50=1,$AJ$6="ДА"),(IF(A50=1,IF(OR(AND(E50=1,'Ответы учащихся'!O50=11),AND(E50=2,OR('Ответы учащихся'!O50="24,30",'Ответы учащихся'!O50="30,24"))),1,IF('Ответы учащихся'!O50="N",'Ответы учащихся'!O50,0)),"")),"")</f>
        <v/>
      </c>
      <c r="Q50" s="103" t="str">
        <f>IF(AND(OR($C50&lt;&gt;"",$D50&lt;&gt;""),$A50=1,$AJ$6="ДА"),(IF(A50=1,IF(OR(AND(E50=1,'Ответы учащихся'!P50=9),AND(E50=2,'Ответы учащихся'!P50=23)),1,IF('Ответы учащихся'!P50="N",'Ответы учащихся'!P50,0)),"")),"")</f>
        <v/>
      </c>
      <c r="R50" s="110" t="str">
        <f>IF(AND(OR($C50&lt;&gt;"",$D50&lt;&gt;""),$A50=1,$AJ$6="ДА"),(IF(A50=1,IF(OR(AND(E50=1,'Ответы учащихся'!Q50=8),AND(E50=2,'Ответы учащихся'!Q50=15)),1,IF('Ответы учащихся'!Q50="N",'Ответы учащихся'!Q50,0)),"")),"")</f>
        <v/>
      </c>
      <c r="S50" s="299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56"/>
      <c r="AG50" s="337"/>
      <c r="AH50" s="419" t="str">
        <f t="shared" si="3"/>
        <v/>
      </c>
      <c r="AI50" s="149" t="str">
        <f t="shared" si="4"/>
        <v/>
      </c>
      <c r="AJ50" s="347" t="str">
        <f t="shared" si="5"/>
        <v/>
      </c>
      <c r="AK50" s="342" t="str">
        <f t="shared" si="6"/>
        <v/>
      </c>
      <c r="AL50" s="159" t="str">
        <f t="shared" si="7"/>
        <v/>
      </c>
      <c r="AM50" s="344" t="str">
        <f t="shared" si="8"/>
        <v/>
      </c>
      <c r="AN50" s="420" t="str">
        <f t="shared" si="12"/>
        <v/>
      </c>
      <c r="AO50" s="379">
        <f t="shared" si="9"/>
        <v>10.333333333333334</v>
      </c>
      <c r="AP50" s="380">
        <f t="shared" si="10"/>
        <v>0.79487179487179493</v>
      </c>
      <c r="AQ50" s="381">
        <v>6</v>
      </c>
      <c r="AR50" s="379">
        <f t="shared" si="11"/>
        <v>100</v>
      </c>
      <c r="AS50" s="381"/>
      <c r="AT50" s="381"/>
      <c r="AU50" s="6"/>
      <c r="AV50" s="6"/>
      <c r="AW50" s="6"/>
      <c r="AX50" s="6"/>
    </row>
    <row r="51" spans="1:70" ht="12.75" customHeight="1">
      <c r="A51" s="12">
        <f>IF('СПИСОК КЛАССА'!J51&gt;0,1,0)</f>
        <v>0</v>
      </c>
      <c r="B51" s="101">
        <v>32</v>
      </c>
      <c r="C51" s="102" t="str">
        <f>IF(NOT(ISBLANK('СПИСОК КЛАССА'!C51)),'СПИСОК КЛАССА'!C51,"")</f>
        <v/>
      </c>
      <c r="D51" s="136" t="str">
        <f>IF(NOT(ISBLANK('СПИСОК КЛАССА'!D51)),IF($A51=1,'СПИСОК КЛАССА'!D51, "УЧЕНИК НЕ ВЫПОЛНЯЛ РАБОТУ"),"")</f>
        <v/>
      </c>
      <c r="E51" s="154" t="str">
        <f>IF($C51&lt;&gt;"",'СПИСОК КЛАССА'!J51,"")</f>
        <v/>
      </c>
      <c r="F51" s="134" t="str">
        <f>IF(AND(OR($C51&lt;&gt;"",$D51&lt;&gt;""),$A51=1,$AJ$6="ДА"),(IF(A51=1,IF(OR(AND(E51=1,'Ответы учащихся'!E51=1),AND(E51=2,'Ответы учащихся'!E51=4)),1,IF('Ответы учащихся'!E51="N",'Ответы учащихся'!E51,0)),"")),"")</f>
        <v/>
      </c>
      <c r="G51" s="103" t="str">
        <f>IF(AND(OR($C51&lt;&gt;"",$D51&lt;&gt;""),$A51=1,$AJ$6="ДА"),(IF(A51=1,IF(OR(AND(E51=1,'Ответы учащихся'!F51=1),AND(E51=2,'Ответы учащихся'!F51=2)),1,IF('Ответы учащихся'!F51="N",'Ответы учащихся'!F51,0)),"")),"")</f>
        <v/>
      </c>
      <c r="H51" s="103" t="str">
        <f>IF(AND(OR($C51&lt;&gt;"",$D51&lt;&gt;""),$A51=1,$AJ$6="ДА"),(IF(A51=1,IF(OR(AND(E51=1,'Ответы учащихся'!G51=2),AND(E51=2,'Ответы учащихся'!G51=1)),1,IF('Ответы учащихся'!G51="N",'Ответы учащихся'!G51,0)),"")),"")</f>
        <v/>
      </c>
      <c r="I51" s="103" t="str">
        <f>IF(AND(OR($C51&lt;&gt;"",$D51&lt;&gt;""),$A51=1,$AJ$6="ДА"),(IF(A51=1,IF(OR(AND(E51=1,'Ответы учащихся'!H51=4),AND(E51=2,'Ответы учащихся'!H51=1)),1,IF('Ответы учащихся'!H51="N",'Ответы учащихся'!H51,0)),"")),"")</f>
        <v/>
      </c>
      <c r="J51" s="103" t="str">
        <f>IF(AND(OR($C51&lt;&gt;"",$D51&lt;&gt;""),$A51=1,$AJ$6="ДА"),(IF(A51=1,IF(OR(AND(E51=1,'Ответы учащихся'!I51=1),AND(E51=2,'Ответы учащихся'!I51=1)),1,IF('Ответы учащихся'!I51="N",'Ответы учащихся'!I51,0)),"")),"")</f>
        <v/>
      </c>
      <c r="K51" s="110" t="str">
        <f>IF(AND(OR($C51&lt;&gt;"",$D51&lt;&gt;""),$A51=1,$AJ$6="ДА"),(IF(A51=1,IF(OR(AND(E51=1,'Ответы учащихся'!J51=3),AND(E51=2,'Ответы учащихся'!J51=4)),1,IF('Ответы учащихся'!J51="N",'Ответы учащихся'!J51,0)),"")),"")</f>
        <v/>
      </c>
      <c r="L51" s="134" t="str">
        <f>IF(AND(OR($C51&lt;&gt;"",$D51&lt;&gt;""),$A51=1,$AJ$6="ДА"),(IF(A51=1,IF(OR(AND(E51=1,'Ответы учащихся'!K51="ЗАМОЛЧАЛ"),AND(E51=2,'Ответы учащихся'!K51="СЛОЖЕНИЕ ОСНОВ")),1,IF('Ответы учащихся'!K51="N",'Ответы учащихся'!K51,0)),"")),"")</f>
        <v/>
      </c>
      <c r="M51" s="103" t="str">
        <f>IF(AND(OR($C51&lt;&gt;"",$D51&lt;&gt;""),$A51=1,$AJ$6="ДА"),IF((ISBLANK($D51)),"",IF($A51=1,'Ответы учащихся'!L51,"")),"")</f>
        <v/>
      </c>
      <c r="N51" s="103" t="str">
        <f>IF(AND(OR($C51&lt;&gt;"",$D51&lt;&gt;""),$A51=1,$AJ$6="ДА"),(IF(A51=1,IF(OR(AND(E51=1,'Ответы учащихся'!M51="ПРИМЫКАНИЕ"),AND(E51=2,'Ответы учащихся'!M51="СВОЮ МЕЧТУ")),1,IF('Ответы учащихся'!M51="N",'Ответы учащихся'!M51,0)),"")),"")</f>
        <v/>
      </c>
      <c r="O51" s="103" t="str">
        <f>IF(AND(OR($C51&lt;&gt;"",$D51&lt;&gt;""),$A51=1,$AJ$6="ДА"),(IF(A51=1,IF(OR(AND(E51=1,'Ответы учащихся'!N51=12),AND(E51=2,'Ответы учащихся'!N51=26)),1,IF('Ответы учащихся'!N51="N",'Ответы учащихся'!N51,0)),"")),"")</f>
        <v/>
      </c>
      <c r="P51" s="103" t="str">
        <f>IF(AND(OR($C51&lt;&gt;"",$D51&lt;&gt;""),$A51=1,$AJ$6="ДА"),(IF(A51=1,IF(OR(AND(E51=1,'Ответы учащихся'!O51=11),AND(E51=2,OR('Ответы учащихся'!O51="24,30",'Ответы учащихся'!O51="30,24"))),1,IF('Ответы учащихся'!O51="N",'Ответы учащихся'!O51,0)),"")),"")</f>
        <v/>
      </c>
      <c r="Q51" s="103" t="str">
        <f>IF(AND(OR($C51&lt;&gt;"",$D51&lt;&gt;""),$A51=1,$AJ$6="ДА"),(IF(A51=1,IF(OR(AND(E51=1,'Ответы учащихся'!P51=9),AND(E51=2,'Ответы учащихся'!P51=23)),1,IF('Ответы учащихся'!P51="N",'Ответы учащихся'!P51,0)),"")),"")</f>
        <v/>
      </c>
      <c r="R51" s="110" t="str">
        <f>IF(AND(OR($C51&lt;&gt;"",$D51&lt;&gt;""),$A51=1,$AJ$6="ДА"),(IF(A51=1,IF(OR(AND(E51=1,'Ответы учащихся'!Q51=8),AND(E51=2,'Ответы учащихся'!Q51=15)),1,IF('Ответы учащихся'!Q51="N",'Ответы учащихся'!Q51,0)),"")),"")</f>
        <v/>
      </c>
      <c r="S51" s="299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56"/>
      <c r="AG51" s="337"/>
      <c r="AH51" s="419" t="str">
        <f t="shared" si="3"/>
        <v/>
      </c>
      <c r="AI51" s="149" t="str">
        <f t="shared" si="4"/>
        <v/>
      </c>
      <c r="AJ51" s="347" t="str">
        <f t="shared" si="5"/>
        <v/>
      </c>
      <c r="AK51" s="342" t="str">
        <f t="shared" si="6"/>
        <v/>
      </c>
      <c r="AL51" s="159" t="str">
        <f t="shared" si="7"/>
        <v/>
      </c>
      <c r="AM51" s="344" t="str">
        <f t="shared" si="8"/>
        <v/>
      </c>
      <c r="AN51" s="420" t="str">
        <f t="shared" si="12"/>
        <v/>
      </c>
      <c r="AO51" s="379">
        <f t="shared" si="9"/>
        <v>10.333333333333334</v>
      </c>
      <c r="AP51" s="380">
        <f t="shared" si="10"/>
        <v>0.79487179487179493</v>
      </c>
      <c r="AQ51" s="381">
        <v>6</v>
      </c>
      <c r="AR51" s="379">
        <f t="shared" si="11"/>
        <v>100</v>
      </c>
      <c r="AS51" s="381"/>
      <c r="AT51" s="381"/>
      <c r="AU51" s="6"/>
      <c r="AV51" s="6"/>
      <c r="AW51" s="6"/>
      <c r="AX51" s="6"/>
    </row>
    <row r="52" spans="1:70" ht="12.75" customHeight="1">
      <c r="A52" s="12">
        <f>IF('СПИСОК КЛАССА'!J52&gt;0,1,0)</f>
        <v>0</v>
      </c>
      <c r="B52" s="101">
        <v>33</v>
      </c>
      <c r="C52" s="102" t="str">
        <f>IF(NOT(ISBLANK('СПИСОК КЛАССА'!C52)),'СПИСОК КЛАССА'!C52,"")</f>
        <v/>
      </c>
      <c r="D52" s="136" t="str">
        <f>IF(NOT(ISBLANK('СПИСОК КЛАССА'!D52)),IF($A52=1,'СПИСОК КЛАССА'!D52, "УЧЕНИК НЕ ВЫПОЛНЯЛ РАБОТУ"),"")</f>
        <v/>
      </c>
      <c r="E52" s="154" t="str">
        <f>IF($C52&lt;&gt;"",'СПИСОК КЛАССА'!J52,"")</f>
        <v/>
      </c>
      <c r="F52" s="134" t="str">
        <f>IF(AND(OR($C52&lt;&gt;"",$D52&lt;&gt;""),$A52=1,$AJ$6="ДА"),(IF(A52=1,IF(OR(AND(E52=1,'Ответы учащихся'!E52=1),AND(E52=2,'Ответы учащихся'!E52=4)),1,IF('Ответы учащихся'!E52="N",'Ответы учащихся'!E52,0)),"")),"")</f>
        <v/>
      </c>
      <c r="G52" s="103" t="str">
        <f>IF(AND(OR($C52&lt;&gt;"",$D52&lt;&gt;""),$A52=1,$AJ$6="ДА"),(IF(A52=1,IF(OR(AND(E52=1,'Ответы учащихся'!F52=1),AND(E52=2,'Ответы учащихся'!F52=2)),1,IF('Ответы учащихся'!F52="N",'Ответы учащихся'!F52,0)),"")),"")</f>
        <v/>
      </c>
      <c r="H52" s="103" t="str">
        <f>IF(AND(OR($C52&lt;&gt;"",$D52&lt;&gt;""),$A52=1,$AJ$6="ДА"),(IF(A52=1,IF(OR(AND(E52=1,'Ответы учащихся'!G52=2),AND(E52=2,'Ответы учащихся'!G52=1)),1,IF('Ответы учащихся'!G52="N",'Ответы учащихся'!G52,0)),"")),"")</f>
        <v/>
      </c>
      <c r="I52" s="103" t="str">
        <f>IF(AND(OR($C52&lt;&gt;"",$D52&lt;&gt;""),$A52=1,$AJ$6="ДА"),(IF(A52=1,IF(OR(AND(E52=1,'Ответы учащихся'!H52=4),AND(E52=2,'Ответы учащихся'!H52=1)),1,IF('Ответы учащихся'!H52="N",'Ответы учащихся'!H52,0)),"")),"")</f>
        <v/>
      </c>
      <c r="J52" s="103" t="str">
        <f>IF(AND(OR($C52&lt;&gt;"",$D52&lt;&gt;""),$A52=1,$AJ$6="ДА"),(IF(A52=1,IF(OR(AND(E52=1,'Ответы учащихся'!I52=1),AND(E52=2,'Ответы учащихся'!I52=1)),1,IF('Ответы учащихся'!I52="N",'Ответы учащихся'!I52,0)),"")),"")</f>
        <v/>
      </c>
      <c r="K52" s="110" t="str">
        <f>IF(AND(OR($C52&lt;&gt;"",$D52&lt;&gt;""),$A52=1,$AJ$6="ДА"),(IF(A52=1,IF(OR(AND(E52=1,'Ответы учащихся'!J52=3),AND(E52=2,'Ответы учащихся'!J52=4)),1,IF('Ответы учащихся'!J52="N",'Ответы учащихся'!J52,0)),"")),"")</f>
        <v/>
      </c>
      <c r="L52" s="134" t="str">
        <f>IF(AND(OR($C52&lt;&gt;"",$D52&lt;&gt;""),$A52=1,$AJ$6="ДА"),(IF(A52=1,IF(OR(AND(E52=1,'Ответы учащихся'!K52="ЗАМОЛЧАЛ"),AND(E52=2,'Ответы учащихся'!K52="СЛОЖЕНИЕ ОСНОВ")),1,IF('Ответы учащихся'!K52="N",'Ответы учащихся'!K52,0)),"")),"")</f>
        <v/>
      </c>
      <c r="M52" s="103" t="str">
        <f>IF(AND(OR($C52&lt;&gt;"",$D52&lt;&gt;""),$A52=1,$AJ$6="ДА"),IF((ISBLANK($D52)),"",IF($A52=1,'Ответы учащихся'!L52,"")),"")</f>
        <v/>
      </c>
      <c r="N52" s="103" t="str">
        <f>IF(AND(OR($C52&lt;&gt;"",$D52&lt;&gt;""),$A52=1,$AJ$6="ДА"),(IF(A52=1,IF(OR(AND(E52=1,'Ответы учащихся'!M52="ПРИМЫКАНИЕ"),AND(E52=2,'Ответы учащихся'!M52="СВОЮ МЕЧТУ")),1,IF('Ответы учащихся'!M52="N",'Ответы учащихся'!M52,0)),"")),"")</f>
        <v/>
      </c>
      <c r="O52" s="103" t="str">
        <f>IF(AND(OR($C52&lt;&gt;"",$D52&lt;&gt;""),$A52=1,$AJ$6="ДА"),(IF(A52=1,IF(OR(AND(E52=1,'Ответы учащихся'!N52=12),AND(E52=2,'Ответы учащихся'!N52=26)),1,IF('Ответы учащихся'!N52="N",'Ответы учащихся'!N52,0)),"")),"")</f>
        <v/>
      </c>
      <c r="P52" s="103" t="str">
        <f>IF(AND(OR($C52&lt;&gt;"",$D52&lt;&gt;""),$A52=1,$AJ$6="ДА"),(IF(A52=1,IF(OR(AND(E52=1,'Ответы учащихся'!O52=11),AND(E52=2,OR('Ответы учащихся'!O52="24,30",'Ответы учащихся'!O52="30,24"))),1,IF('Ответы учащихся'!O52="N",'Ответы учащихся'!O52,0)),"")),"")</f>
        <v/>
      </c>
      <c r="Q52" s="103" t="str">
        <f>IF(AND(OR($C52&lt;&gt;"",$D52&lt;&gt;""),$A52=1,$AJ$6="ДА"),(IF(A52=1,IF(OR(AND(E52=1,'Ответы учащихся'!P52=9),AND(E52=2,'Ответы учащихся'!P52=23)),1,IF('Ответы учащихся'!P52="N",'Ответы учащихся'!P52,0)),"")),"")</f>
        <v/>
      </c>
      <c r="R52" s="110" t="str">
        <f>IF(AND(OR($C52&lt;&gt;"",$D52&lt;&gt;""),$A52=1,$AJ$6="ДА"),(IF(A52=1,IF(OR(AND(E52=1,'Ответы учащихся'!Q52=8),AND(E52=2,'Ответы учащихся'!Q52=15)),1,IF('Ответы учащихся'!Q52="N",'Ответы учащихся'!Q52,0)),"")),"")</f>
        <v/>
      </c>
      <c r="S52" s="299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56"/>
      <c r="AG52" s="337"/>
      <c r="AH52" s="419" t="str">
        <f t="shared" si="3"/>
        <v/>
      </c>
      <c r="AI52" s="149" t="str">
        <f t="shared" si="4"/>
        <v/>
      </c>
      <c r="AJ52" s="347" t="str">
        <f t="shared" si="5"/>
        <v/>
      </c>
      <c r="AK52" s="342" t="str">
        <f t="shared" si="6"/>
        <v/>
      </c>
      <c r="AL52" s="159" t="str">
        <f t="shared" si="7"/>
        <v/>
      </c>
      <c r="AM52" s="344" t="str">
        <f t="shared" si="8"/>
        <v/>
      </c>
      <c r="AN52" s="420" t="str">
        <f t="shared" si="12"/>
        <v/>
      </c>
      <c r="AO52" s="379">
        <f t="shared" si="9"/>
        <v>10.333333333333334</v>
      </c>
      <c r="AP52" s="380">
        <f t="shared" si="10"/>
        <v>0.79487179487179493</v>
      </c>
      <c r="AQ52" s="381">
        <v>6</v>
      </c>
      <c r="AR52" s="379">
        <f t="shared" si="11"/>
        <v>100</v>
      </c>
      <c r="AS52" s="381"/>
      <c r="AT52" s="381"/>
      <c r="AU52" s="6"/>
      <c r="AV52" s="6"/>
      <c r="AW52" s="6"/>
      <c r="AX52" s="6"/>
    </row>
    <row r="53" spans="1:70" ht="12.75" customHeight="1">
      <c r="A53" s="12">
        <f>IF('СПИСОК КЛАССА'!J53&gt;0,1,0)</f>
        <v>0</v>
      </c>
      <c r="B53" s="101">
        <v>34</v>
      </c>
      <c r="C53" s="102" t="str">
        <f>IF(NOT(ISBLANK('СПИСОК КЛАССА'!C53)),'СПИСОК КЛАССА'!C53,"")</f>
        <v/>
      </c>
      <c r="D53" s="136" t="str">
        <f>IF(NOT(ISBLANK('СПИСОК КЛАССА'!D53)),IF($A53=1,'СПИСОК КЛАССА'!D53, "УЧЕНИК НЕ ВЫПОЛНЯЛ РАБОТУ"),"")</f>
        <v/>
      </c>
      <c r="E53" s="154" t="str">
        <f>IF($C53&lt;&gt;"",'СПИСОК КЛАССА'!J53,"")</f>
        <v/>
      </c>
      <c r="F53" s="134" t="str">
        <f>IF(AND(OR($C53&lt;&gt;"",$D53&lt;&gt;""),$A53=1,$AJ$6="ДА"),(IF(A53=1,IF(OR(AND(E53=1,'Ответы учащихся'!E53=1),AND(E53=2,'Ответы учащихся'!E53=4)),1,IF('Ответы учащихся'!E53="N",'Ответы учащихся'!E53,0)),"")),"")</f>
        <v/>
      </c>
      <c r="G53" s="103" t="str">
        <f>IF(AND(OR($C53&lt;&gt;"",$D53&lt;&gt;""),$A53=1,$AJ$6="ДА"),(IF(A53=1,IF(OR(AND(E53=1,'Ответы учащихся'!F53=1),AND(E53=2,'Ответы учащихся'!F53=2)),1,IF('Ответы учащихся'!F53="N",'Ответы учащихся'!F53,0)),"")),"")</f>
        <v/>
      </c>
      <c r="H53" s="103" t="str">
        <f>IF(AND(OR($C53&lt;&gt;"",$D53&lt;&gt;""),$A53=1,$AJ$6="ДА"),(IF(A53=1,IF(OR(AND(E53=1,'Ответы учащихся'!G53=2),AND(E53=2,'Ответы учащихся'!G53=1)),1,IF('Ответы учащихся'!G53="N",'Ответы учащихся'!G53,0)),"")),"")</f>
        <v/>
      </c>
      <c r="I53" s="103" t="str">
        <f>IF(AND(OR($C53&lt;&gt;"",$D53&lt;&gt;""),$A53=1,$AJ$6="ДА"),(IF(A53=1,IF(OR(AND(E53=1,'Ответы учащихся'!H53=4),AND(E53=2,'Ответы учащихся'!H53=1)),1,IF('Ответы учащихся'!H53="N",'Ответы учащихся'!H53,0)),"")),"")</f>
        <v/>
      </c>
      <c r="J53" s="103" t="str">
        <f>IF(AND(OR($C53&lt;&gt;"",$D53&lt;&gt;""),$A53=1,$AJ$6="ДА"),(IF(A53=1,IF(OR(AND(E53=1,'Ответы учащихся'!I53=1),AND(E53=2,'Ответы учащихся'!I53=1)),1,IF('Ответы учащихся'!I53="N",'Ответы учащихся'!I53,0)),"")),"")</f>
        <v/>
      </c>
      <c r="K53" s="110" t="str">
        <f>IF(AND(OR($C53&lt;&gt;"",$D53&lt;&gt;""),$A53=1,$AJ$6="ДА"),(IF(A53=1,IF(OR(AND(E53=1,'Ответы учащихся'!J53=3),AND(E53=2,'Ответы учащихся'!J53=4)),1,IF('Ответы учащихся'!J53="N",'Ответы учащихся'!J53,0)),"")),"")</f>
        <v/>
      </c>
      <c r="L53" s="134" t="str">
        <f>IF(AND(OR($C53&lt;&gt;"",$D53&lt;&gt;""),$A53=1,$AJ$6="ДА"),(IF(A53=1,IF(OR(AND(E53=1,'Ответы учащихся'!K53="ЗАМОЛЧАЛ"),AND(E53=2,'Ответы учащихся'!K53="СЛОЖЕНИЕ ОСНОВ")),1,IF('Ответы учащихся'!K53="N",'Ответы учащихся'!K53,0)),"")),"")</f>
        <v/>
      </c>
      <c r="M53" s="103" t="str">
        <f>IF(AND(OR($C53&lt;&gt;"",$D53&lt;&gt;""),$A53=1,$AJ$6="ДА"),IF((ISBLANK($D53)),"",IF($A53=1,'Ответы учащихся'!L53,"")),"")</f>
        <v/>
      </c>
      <c r="N53" s="103" t="str">
        <f>IF(AND(OR($C53&lt;&gt;"",$D53&lt;&gt;""),$A53=1,$AJ$6="ДА"),(IF(A53=1,IF(OR(AND(E53=1,'Ответы учащихся'!M53="ПРИМЫКАНИЕ"),AND(E53=2,'Ответы учащихся'!M53="СВОЮ МЕЧТУ")),1,IF('Ответы учащихся'!M53="N",'Ответы учащихся'!M53,0)),"")),"")</f>
        <v/>
      </c>
      <c r="O53" s="103" t="str">
        <f>IF(AND(OR($C53&lt;&gt;"",$D53&lt;&gt;""),$A53=1,$AJ$6="ДА"),(IF(A53=1,IF(OR(AND(E53=1,'Ответы учащихся'!N53=12),AND(E53=2,'Ответы учащихся'!N53=26)),1,IF('Ответы учащихся'!N53="N",'Ответы учащихся'!N53,0)),"")),"")</f>
        <v/>
      </c>
      <c r="P53" s="103" t="str">
        <f>IF(AND(OR($C53&lt;&gt;"",$D53&lt;&gt;""),$A53=1,$AJ$6="ДА"),(IF(A53=1,IF(OR(AND(E53=1,'Ответы учащихся'!O53=11),AND(E53=2,OR('Ответы учащихся'!O53="24,30",'Ответы учащихся'!O53="30,24"))),1,IF('Ответы учащихся'!O53="N",'Ответы учащихся'!O53,0)),"")),"")</f>
        <v/>
      </c>
      <c r="Q53" s="103" t="str">
        <f>IF(AND(OR($C53&lt;&gt;"",$D53&lt;&gt;""),$A53=1,$AJ$6="ДА"),(IF(A53=1,IF(OR(AND(E53=1,'Ответы учащихся'!P53=9),AND(E53=2,'Ответы учащихся'!P53=23)),1,IF('Ответы учащихся'!P53="N",'Ответы учащихся'!P53,0)),"")),"")</f>
        <v/>
      </c>
      <c r="R53" s="110" t="str">
        <f>IF(AND(OR($C53&lt;&gt;"",$D53&lt;&gt;""),$A53=1,$AJ$6="ДА"),(IF(A53=1,IF(OR(AND(E53=1,'Ответы учащихся'!Q53=8),AND(E53=2,'Ответы учащихся'!Q53=15)),1,IF('Ответы учащихся'!Q53="N",'Ответы учащихся'!Q53,0)),"")),"")</f>
        <v/>
      </c>
      <c r="S53" s="299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56"/>
      <c r="AG53" s="337"/>
      <c r="AH53" s="419" t="str">
        <f t="shared" si="3"/>
        <v/>
      </c>
      <c r="AI53" s="149" t="str">
        <f t="shared" si="4"/>
        <v/>
      </c>
      <c r="AJ53" s="347" t="str">
        <f t="shared" si="5"/>
        <v/>
      </c>
      <c r="AK53" s="342" t="str">
        <f t="shared" si="6"/>
        <v/>
      </c>
      <c r="AL53" s="159" t="str">
        <f t="shared" si="7"/>
        <v/>
      </c>
      <c r="AM53" s="344" t="str">
        <f t="shared" si="8"/>
        <v/>
      </c>
      <c r="AN53" s="420" t="str">
        <f t="shared" si="12"/>
        <v/>
      </c>
      <c r="AO53" s="379">
        <f t="shared" si="9"/>
        <v>10.333333333333334</v>
      </c>
      <c r="AP53" s="380">
        <f t="shared" si="10"/>
        <v>0.79487179487179493</v>
      </c>
      <c r="AQ53" s="381">
        <v>6</v>
      </c>
      <c r="AR53" s="379">
        <f t="shared" si="11"/>
        <v>100</v>
      </c>
      <c r="AS53" s="381"/>
      <c r="AT53" s="381"/>
      <c r="AU53" s="6"/>
      <c r="AV53" s="6"/>
      <c r="AW53" s="6"/>
      <c r="AX53" s="6"/>
    </row>
    <row r="54" spans="1:70" ht="12.75" customHeight="1">
      <c r="A54" s="12">
        <f>IF('СПИСОК КЛАССА'!J54&gt;0,1,0)</f>
        <v>0</v>
      </c>
      <c r="B54" s="101">
        <v>35</v>
      </c>
      <c r="C54" s="102" t="str">
        <f>IF(NOT(ISBLANK('СПИСОК КЛАССА'!C54)),'СПИСОК КЛАССА'!C54,"")</f>
        <v/>
      </c>
      <c r="D54" s="136" t="str">
        <f>IF(NOT(ISBLANK('СПИСОК КЛАССА'!D54)),IF($A54=1,'СПИСОК КЛАССА'!D54, "УЧЕНИК НЕ ВЫПОЛНЯЛ РАБОТУ"),"")</f>
        <v/>
      </c>
      <c r="E54" s="154" t="str">
        <f>IF($C54&lt;&gt;"",'СПИСОК КЛАССА'!J54,"")</f>
        <v/>
      </c>
      <c r="F54" s="134" t="str">
        <f>IF(AND(OR($C54&lt;&gt;"",$D54&lt;&gt;""),$A54=1,$AJ$6="ДА"),(IF(A54=1,IF(OR(AND(E54=1,'Ответы учащихся'!E54=1),AND(E54=2,'Ответы учащихся'!E54=4)),1,IF('Ответы учащихся'!E54="N",'Ответы учащихся'!E54,0)),"")),"")</f>
        <v/>
      </c>
      <c r="G54" s="103" t="str">
        <f>IF(AND(OR($C54&lt;&gt;"",$D54&lt;&gt;""),$A54=1,$AJ$6="ДА"),(IF(A54=1,IF(OR(AND(E54=1,'Ответы учащихся'!F54=1),AND(E54=2,'Ответы учащихся'!F54=2)),1,IF('Ответы учащихся'!F54="N",'Ответы учащихся'!F54,0)),"")),"")</f>
        <v/>
      </c>
      <c r="H54" s="103" t="str">
        <f>IF(AND(OR($C54&lt;&gt;"",$D54&lt;&gt;""),$A54=1,$AJ$6="ДА"),(IF(A54=1,IF(OR(AND(E54=1,'Ответы учащихся'!G54=2),AND(E54=2,'Ответы учащихся'!G54=1)),1,IF('Ответы учащихся'!G54="N",'Ответы учащихся'!G54,0)),"")),"")</f>
        <v/>
      </c>
      <c r="I54" s="103" t="str">
        <f>IF(AND(OR($C54&lt;&gt;"",$D54&lt;&gt;""),$A54=1,$AJ$6="ДА"),(IF(A54=1,IF(OR(AND(E54=1,'Ответы учащихся'!H54=4),AND(E54=2,'Ответы учащихся'!H54=1)),1,IF('Ответы учащихся'!H54="N",'Ответы учащихся'!H54,0)),"")),"")</f>
        <v/>
      </c>
      <c r="J54" s="103" t="str">
        <f>IF(AND(OR($C54&lt;&gt;"",$D54&lt;&gt;""),$A54=1,$AJ$6="ДА"),(IF(A54=1,IF(OR(AND(E54=1,'Ответы учащихся'!I54=1),AND(E54=2,'Ответы учащихся'!I54=1)),1,IF('Ответы учащихся'!I54="N",'Ответы учащихся'!I54,0)),"")),"")</f>
        <v/>
      </c>
      <c r="K54" s="110" t="str">
        <f>IF(AND(OR($C54&lt;&gt;"",$D54&lt;&gt;""),$A54=1,$AJ$6="ДА"),(IF(A54=1,IF(OR(AND(E54=1,'Ответы учащихся'!J54=3),AND(E54=2,'Ответы учащихся'!J54=4)),1,IF('Ответы учащихся'!J54="N",'Ответы учащихся'!J54,0)),"")),"")</f>
        <v/>
      </c>
      <c r="L54" s="134" t="str">
        <f>IF(AND(OR($C54&lt;&gt;"",$D54&lt;&gt;""),$A54=1,$AJ$6="ДА"),(IF(A54=1,IF(OR(AND(E54=1,'Ответы учащихся'!K54="ЗАМОЛЧАЛ"),AND(E54=2,'Ответы учащихся'!K54="СЛОЖЕНИЕ ОСНОВ")),1,IF('Ответы учащихся'!K54="N",'Ответы учащихся'!K54,0)),"")),"")</f>
        <v/>
      </c>
      <c r="M54" s="103" t="str">
        <f>IF(AND(OR($C54&lt;&gt;"",$D54&lt;&gt;""),$A54=1,$AJ$6="ДА"),IF((ISBLANK($D54)),"",IF($A54=1,'Ответы учащихся'!L54,"")),"")</f>
        <v/>
      </c>
      <c r="N54" s="103" t="str">
        <f>IF(AND(OR($C54&lt;&gt;"",$D54&lt;&gt;""),$A54=1,$AJ$6="ДА"),(IF(A54=1,IF(OR(AND(E54=1,'Ответы учащихся'!M54="ПРИМЫКАНИЕ"),AND(E54=2,'Ответы учащихся'!M54="СВОЮ МЕЧТУ")),1,IF('Ответы учащихся'!M54="N",'Ответы учащихся'!M54,0)),"")),"")</f>
        <v/>
      </c>
      <c r="O54" s="103" t="str">
        <f>IF(AND(OR($C54&lt;&gt;"",$D54&lt;&gt;""),$A54=1,$AJ$6="ДА"),(IF(A54=1,IF(OR(AND(E54=1,'Ответы учащихся'!N54=12),AND(E54=2,'Ответы учащихся'!N54=26)),1,IF('Ответы учащихся'!N54="N",'Ответы учащихся'!N54,0)),"")),"")</f>
        <v/>
      </c>
      <c r="P54" s="103" t="str">
        <f>IF(AND(OR($C54&lt;&gt;"",$D54&lt;&gt;""),$A54=1,$AJ$6="ДА"),(IF(A54=1,IF(OR(AND(E54=1,'Ответы учащихся'!O54=11),AND(E54=2,OR('Ответы учащихся'!O54="24,30",'Ответы учащихся'!O54="30,24"))),1,IF('Ответы учащихся'!O54="N",'Ответы учащихся'!O54,0)),"")),"")</f>
        <v/>
      </c>
      <c r="Q54" s="103" t="str">
        <f>IF(AND(OR($C54&lt;&gt;"",$D54&lt;&gt;""),$A54=1,$AJ$6="ДА"),(IF(A54=1,IF(OR(AND(E54=1,'Ответы учащихся'!P54=9),AND(E54=2,'Ответы учащихся'!P54=23)),1,IF('Ответы учащихся'!P54="N",'Ответы учащихся'!P54,0)),"")),"")</f>
        <v/>
      </c>
      <c r="R54" s="110" t="str">
        <f>IF(AND(OR($C54&lt;&gt;"",$D54&lt;&gt;""),$A54=1,$AJ$6="ДА"),(IF(A54=1,IF(OR(AND(E54=1,'Ответы учащихся'!Q54=8),AND(E54=2,'Ответы учащихся'!Q54=15)),1,IF('Ответы учащихся'!Q54="N",'Ответы учащихся'!Q54,0)),"")),"")</f>
        <v/>
      </c>
      <c r="S54" s="299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56"/>
      <c r="AG54" s="337"/>
      <c r="AH54" s="419" t="str">
        <f t="shared" si="3"/>
        <v/>
      </c>
      <c r="AI54" s="149" t="str">
        <f t="shared" si="4"/>
        <v/>
      </c>
      <c r="AJ54" s="347" t="str">
        <f t="shared" si="5"/>
        <v/>
      </c>
      <c r="AK54" s="342" t="str">
        <f t="shared" si="6"/>
        <v/>
      </c>
      <c r="AL54" s="159" t="str">
        <f t="shared" si="7"/>
        <v/>
      </c>
      <c r="AM54" s="344" t="str">
        <f t="shared" si="8"/>
        <v/>
      </c>
      <c r="AN54" s="420" t="str">
        <f t="shared" si="12"/>
        <v/>
      </c>
      <c r="AO54" s="379">
        <f t="shared" si="9"/>
        <v>10.333333333333334</v>
      </c>
      <c r="AP54" s="380">
        <f t="shared" si="10"/>
        <v>0.79487179487179493</v>
      </c>
      <c r="AQ54" s="381">
        <v>6</v>
      </c>
      <c r="AR54" s="379">
        <f t="shared" si="11"/>
        <v>100</v>
      </c>
      <c r="AS54" s="381"/>
      <c r="AT54" s="381"/>
      <c r="AU54" s="6"/>
      <c r="AV54" s="6"/>
      <c r="AW54" s="6"/>
      <c r="AX54" s="6"/>
    </row>
    <row r="55" spans="1:70" ht="12.75" customHeight="1">
      <c r="A55" s="12">
        <f>IF('СПИСОК КЛАССА'!J55&gt;0,1,0)</f>
        <v>0</v>
      </c>
      <c r="B55" s="101">
        <v>36</v>
      </c>
      <c r="C55" s="102" t="str">
        <f>IF(NOT(ISBLANK('СПИСОК КЛАССА'!C55)),'СПИСОК КЛАССА'!C55,"")</f>
        <v/>
      </c>
      <c r="D55" s="136" t="str">
        <f>IF(NOT(ISBLANK('СПИСОК КЛАССА'!D55)),IF($A55=1,'СПИСОК КЛАССА'!D55, "УЧЕНИК НЕ ВЫПОЛНЯЛ РАБОТУ"),"")</f>
        <v/>
      </c>
      <c r="E55" s="154" t="str">
        <f>IF($C55&lt;&gt;"",'СПИСОК КЛАССА'!J55,"")</f>
        <v/>
      </c>
      <c r="F55" s="134" t="str">
        <f>IF(AND(OR($C55&lt;&gt;"",$D55&lt;&gt;""),$A55=1,$AJ$6="ДА"),(IF(A55=1,IF(OR(AND(E55=1,'Ответы учащихся'!E55=1),AND(E55=2,'Ответы учащихся'!E55=4)),1,IF('Ответы учащихся'!E55="N",'Ответы учащихся'!E55,0)),"")),"")</f>
        <v/>
      </c>
      <c r="G55" s="103" t="str">
        <f>IF(AND(OR($C55&lt;&gt;"",$D55&lt;&gt;""),$A55=1,$AJ$6="ДА"),(IF(A55=1,IF(OR(AND(E55=1,'Ответы учащихся'!F55=1),AND(E55=2,'Ответы учащихся'!F55=2)),1,IF('Ответы учащихся'!F55="N",'Ответы учащихся'!F55,0)),"")),"")</f>
        <v/>
      </c>
      <c r="H55" s="103" t="str">
        <f>IF(AND(OR($C55&lt;&gt;"",$D55&lt;&gt;""),$A55=1,$AJ$6="ДА"),(IF(A55=1,IF(OR(AND(E55=1,'Ответы учащихся'!G55=2),AND(E55=2,'Ответы учащихся'!G55=1)),1,IF('Ответы учащихся'!G55="N",'Ответы учащихся'!G55,0)),"")),"")</f>
        <v/>
      </c>
      <c r="I55" s="103" t="str">
        <f>IF(AND(OR($C55&lt;&gt;"",$D55&lt;&gt;""),$A55=1,$AJ$6="ДА"),(IF(A55=1,IF(OR(AND(E55=1,'Ответы учащихся'!H55=4),AND(E55=2,'Ответы учащихся'!H55=1)),1,IF('Ответы учащихся'!H55="N",'Ответы учащихся'!H55,0)),"")),"")</f>
        <v/>
      </c>
      <c r="J55" s="103" t="str">
        <f>IF(AND(OR($C55&lt;&gt;"",$D55&lt;&gt;""),$A55=1,$AJ$6="ДА"),(IF(A55=1,IF(OR(AND(E55=1,'Ответы учащихся'!I55=1),AND(E55=2,'Ответы учащихся'!I55=1)),1,IF('Ответы учащихся'!I55="N",'Ответы учащихся'!I55,0)),"")),"")</f>
        <v/>
      </c>
      <c r="K55" s="110" t="str">
        <f>IF(AND(OR($C55&lt;&gt;"",$D55&lt;&gt;""),$A55=1,$AJ$6="ДА"),(IF(A55=1,IF(OR(AND(E55=1,'Ответы учащихся'!J55=3),AND(E55=2,'Ответы учащихся'!J55=4)),1,IF('Ответы учащихся'!J55="N",'Ответы учащихся'!J55,0)),"")),"")</f>
        <v/>
      </c>
      <c r="L55" s="134" t="str">
        <f>IF(AND(OR($C55&lt;&gt;"",$D55&lt;&gt;""),$A55=1,$AJ$6="ДА"),(IF(A55=1,IF(OR(AND(E55=1,'Ответы учащихся'!K55="ЗАМОЛЧАЛ"),AND(E55=2,'Ответы учащихся'!K55="СЛОЖЕНИЕ ОСНОВ")),1,IF('Ответы учащихся'!K55="N",'Ответы учащихся'!K55,0)),"")),"")</f>
        <v/>
      </c>
      <c r="M55" s="103" t="str">
        <f>IF(AND(OR($C55&lt;&gt;"",$D55&lt;&gt;""),$A55=1,$AJ$6="ДА"),IF((ISBLANK($D55)),"",IF($A55=1,'Ответы учащихся'!L55,"")),"")</f>
        <v/>
      </c>
      <c r="N55" s="103" t="str">
        <f>IF(AND(OR($C55&lt;&gt;"",$D55&lt;&gt;""),$A55=1,$AJ$6="ДА"),(IF(A55=1,IF(OR(AND(E55=1,'Ответы учащихся'!M55="ПРИМЫКАНИЕ"),AND(E55=2,'Ответы учащихся'!M55="СВОЮ МЕЧТУ")),1,IF('Ответы учащихся'!M55="N",'Ответы учащихся'!M55,0)),"")),"")</f>
        <v/>
      </c>
      <c r="O55" s="103" t="str">
        <f>IF(AND(OR($C55&lt;&gt;"",$D55&lt;&gt;""),$A55=1,$AJ$6="ДА"),(IF(A55=1,IF(OR(AND(E55=1,'Ответы учащихся'!N55=12),AND(E55=2,'Ответы учащихся'!N55=26)),1,IF('Ответы учащихся'!N55="N",'Ответы учащихся'!N55,0)),"")),"")</f>
        <v/>
      </c>
      <c r="P55" s="103" t="str">
        <f>IF(AND(OR($C55&lt;&gt;"",$D55&lt;&gt;""),$A55=1,$AJ$6="ДА"),(IF(A55=1,IF(OR(AND(E55=1,'Ответы учащихся'!O55=11),AND(E55=2,OR('Ответы учащихся'!O55="24,30",'Ответы учащихся'!O55="30,24"))),1,IF('Ответы учащихся'!O55="N",'Ответы учащихся'!O55,0)),"")),"")</f>
        <v/>
      </c>
      <c r="Q55" s="103" t="str">
        <f>IF(AND(OR($C55&lt;&gt;"",$D55&lt;&gt;""),$A55=1,$AJ$6="ДА"),(IF(A55=1,IF(OR(AND(E55=1,'Ответы учащихся'!P55=9),AND(E55=2,'Ответы учащихся'!P55=23)),1,IF('Ответы учащихся'!P55="N",'Ответы учащихся'!P55,0)),"")),"")</f>
        <v/>
      </c>
      <c r="R55" s="110" t="str">
        <f>IF(AND(OR($C55&lt;&gt;"",$D55&lt;&gt;""),$A55=1,$AJ$6="ДА"),(IF(A55=1,IF(OR(AND(E55=1,'Ответы учащихся'!Q55=8),AND(E55=2,'Ответы учащихся'!Q55=15)),1,IF('Ответы учащихся'!Q55="N",'Ответы учащихся'!Q55,0)),"")),"")</f>
        <v/>
      </c>
      <c r="S55" s="299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56"/>
      <c r="AG55" s="337"/>
      <c r="AH55" s="419" t="str">
        <f t="shared" si="3"/>
        <v/>
      </c>
      <c r="AI55" s="149" t="str">
        <f t="shared" si="4"/>
        <v/>
      </c>
      <c r="AJ55" s="347" t="str">
        <f t="shared" si="5"/>
        <v/>
      </c>
      <c r="AK55" s="342" t="str">
        <f t="shared" si="6"/>
        <v/>
      </c>
      <c r="AL55" s="159" t="str">
        <f t="shared" si="7"/>
        <v/>
      </c>
      <c r="AM55" s="344" t="str">
        <f t="shared" si="8"/>
        <v/>
      </c>
      <c r="AN55" s="420" t="str">
        <f t="shared" si="12"/>
        <v/>
      </c>
      <c r="AO55" s="379">
        <f t="shared" si="9"/>
        <v>10.333333333333334</v>
      </c>
      <c r="AP55" s="380">
        <f t="shared" si="10"/>
        <v>0.79487179487179493</v>
      </c>
      <c r="AQ55" s="381">
        <v>6</v>
      </c>
      <c r="AR55" s="379">
        <f t="shared" si="11"/>
        <v>100</v>
      </c>
      <c r="AS55" s="381"/>
      <c r="AT55" s="381"/>
      <c r="AU55" s="6"/>
      <c r="AV55" s="6"/>
      <c r="AW55" s="6"/>
      <c r="AX55" s="6"/>
    </row>
    <row r="56" spans="1:70" ht="12.75" customHeight="1">
      <c r="A56" s="12">
        <f>IF('СПИСОК КЛАССА'!J56&gt;0,1,0)</f>
        <v>0</v>
      </c>
      <c r="B56" s="101">
        <v>37</v>
      </c>
      <c r="C56" s="102" t="str">
        <f>IF(NOT(ISBLANK('СПИСОК КЛАССА'!C56)),'СПИСОК КЛАССА'!C56,"")</f>
        <v/>
      </c>
      <c r="D56" s="136" t="str">
        <f>IF(NOT(ISBLANK('СПИСОК КЛАССА'!D56)),IF($A56=1,'СПИСОК КЛАССА'!D56, "УЧЕНИК НЕ ВЫПОЛНЯЛ РАБОТУ"),"")</f>
        <v/>
      </c>
      <c r="E56" s="154" t="str">
        <f>IF($C56&lt;&gt;"",'СПИСОК КЛАССА'!J56,"")</f>
        <v/>
      </c>
      <c r="F56" s="134" t="str">
        <f>IF(AND(OR($C56&lt;&gt;"",$D56&lt;&gt;""),$A56=1,$AJ$6="ДА"),(IF(A56=1,IF(OR(AND(E56=1,'Ответы учащихся'!E56=1),AND(E56=2,'Ответы учащихся'!E56=4)),1,IF('Ответы учащихся'!E56="N",'Ответы учащихся'!E56,0)),"")),"")</f>
        <v/>
      </c>
      <c r="G56" s="103" t="str">
        <f>IF(AND(OR($C56&lt;&gt;"",$D56&lt;&gt;""),$A56=1,$AJ$6="ДА"),(IF(A56=1,IF(OR(AND(E56=1,'Ответы учащихся'!F56=1),AND(E56=2,'Ответы учащихся'!F56=2)),1,IF('Ответы учащихся'!F56="N",'Ответы учащихся'!F56,0)),"")),"")</f>
        <v/>
      </c>
      <c r="H56" s="103" t="str">
        <f>IF(AND(OR($C56&lt;&gt;"",$D56&lt;&gt;""),$A56=1,$AJ$6="ДА"),(IF(A56=1,IF(OR(AND(E56=1,'Ответы учащихся'!G56=2),AND(E56=2,'Ответы учащихся'!G56=1)),1,IF('Ответы учащихся'!G56="N",'Ответы учащихся'!G56,0)),"")),"")</f>
        <v/>
      </c>
      <c r="I56" s="103" t="str">
        <f>IF(AND(OR($C56&lt;&gt;"",$D56&lt;&gt;""),$A56=1,$AJ$6="ДА"),(IF(A56=1,IF(OR(AND(E56=1,'Ответы учащихся'!H56=4),AND(E56=2,'Ответы учащихся'!H56=1)),1,IF('Ответы учащихся'!H56="N",'Ответы учащихся'!H56,0)),"")),"")</f>
        <v/>
      </c>
      <c r="J56" s="103" t="str">
        <f>IF(AND(OR($C56&lt;&gt;"",$D56&lt;&gt;""),$A56=1,$AJ$6="ДА"),(IF(A56=1,IF(OR(AND(E56=1,'Ответы учащихся'!I56=1),AND(E56=2,'Ответы учащихся'!I56=1)),1,IF('Ответы учащихся'!I56="N",'Ответы учащихся'!I56,0)),"")),"")</f>
        <v/>
      </c>
      <c r="K56" s="110" t="str">
        <f>IF(AND(OR($C56&lt;&gt;"",$D56&lt;&gt;""),$A56=1,$AJ$6="ДА"),(IF(A56=1,IF(OR(AND(E56=1,'Ответы учащихся'!J56=3),AND(E56=2,'Ответы учащихся'!J56=4)),1,IF('Ответы учащихся'!J56="N",'Ответы учащихся'!J56,0)),"")),"")</f>
        <v/>
      </c>
      <c r="L56" s="134" t="str">
        <f>IF(AND(OR($C56&lt;&gt;"",$D56&lt;&gt;""),$A56=1,$AJ$6="ДА"),(IF(A56=1,IF(OR(AND(E56=1,'Ответы учащихся'!K56="ЗАМОЛЧАЛ"),AND(E56=2,'Ответы учащихся'!K56="СЛОЖЕНИЕ ОСНОВ")),1,IF('Ответы учащихся'!K56="N",'Ответы учащихся'!K56,0)),"")),"")</f>
        <v/>
      </c>
      <c r="M56" s="103" t="str">
        <f>IF(AND(OR($C56&lt;&gt;"",$D56&lt;&gt;""),$A56=1,$AJ$6="ДА"),IF((ISBLANK($D56)),"",IF($A56=1,'Ответы учащихся'!L56,"")),"")</f>
        <v/>
      </c>
      <c r="N56" s="103" t="str">
        <f>IF(AND(OR($C56&lt;&gt;"",$D56&lt;&gt;""),$A56=1,$AJ$6="ДА"),(IF(A56=1,IF(OR(AND(E56=1,'Ответы учащихся'!M56="ПРИМЫКАНИЕ"),AND(E56=2,'Ответы учащихся'!M56="СВОЮ МЕЧТУ")),1,IF('Ответы учащихся'!M56="N",'Ответы учащихся'!M56,0)),"")),"")</f>
        <v/>
      </c>
      <c r="O56" s="103" t="str">
        <f>IF(AND(OR($C56&lt;&gt;"",$D56&lt;&gt;""),$A56=1,$AJ$6="ДА"),(IF(A56=1,IF(OR(AND(E56=1,'Ответы учащихся'!N56=12),AND(E56=2,'Ответы учащихся'!N56=26)),1,IF('Ответы учащихся'!N56="N",'Ответы учащихся'!N56,0)),"")),"")</f>
        <v/>
      </c>
      <c r="P56" s="103" t="str">
        <f>IF(AND(OR($C56&lt;&gt;"",$D56&lt;&gt;""),$A56=1,$AJ$6="ДА"),(IF(A56=1,IF(OR(AND(E56=1,'Ответы учащихся'!O56=11),AND(E56=2,OR('Ответы учащихся'!O56="24,30",'Ответы учащихся'!O56="30,24"))),1,IF('Ответы учащихся'!O56="N",'Ответы учащихся'!O56,0)),"")),"")</f>
        <v/>
      </c>
      <c r="Q56" s="103" t="str">
        <f>IF(AND(OR($C56&lt;&gt;"",$D56&lt;&gt;""),$A56=1,$AJ$6="ДА"),(IF(A56=1,IF(OR(AND(E56=1,'Ответы учащихся'!P56=9),AND(E56=2,'Ответы учащихся'!P56=23)),1,IF('Ответы учащихся'!P56="N",'Ответы учащихся'!P56,0)),"")),"")</f>
        <v/>
      </c>
      <c r="R56" s="110" t="str">
        <f>IF(AND(OR($C56&lt;&gt;"",$D56&lt;&gt;""),$A56=1,$AJ$6="ДА"),(IF(A56=1,IF(OR(AND(E56=1,'Ответы учащихся'!Q56=8),AND(E56=2,'Ответы учащихся'!Q56=15)),1,IF('Ответы учащихся'!Q56="N",'Ответы учащихся'!Q56,0)),"")),"")</f>
        <v/>
      </c>
      <c r="S56" s="299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56"/>
      <c r="AG56" s="337"/>
      <c r="AH56" s="419" t="str">
        <f t="shared" si="3"/>
        <v/>
      </c>
      <c r="AI56" s="149" t="str">
        <f t="shared" si="4"/>
        <v/>
      </c>
      <c r="AJ56" s="347" t="str">
        <f t="shared" si="5"/>
        <v/>
      </c>
      <c r="AK56" s="342" t="str">
        <f t="shared" si="6"/>
        <v/>
      </c>
      <c r="AL56" s="159" t="str">
        <f t="shared" si="7"/>
        <v/>
      </c>
      <c r="AM56" s="344" t="str">
        <f t="shared" si="8"/>
        <v/>
      </c>
      <c r="AN56" s="420" t="str">
        <f t="shared" si="12"/>
        <v/>
      </c>
      <c r="AO56" s="379">
        <f t="shared" si="9"/>
        <v>10.333333333333334</v>
      </c>
      <c r="AP56" s="380">
        <f t="shared" si="10"/>
        <v>0.79487179487179493</v>
      </c>
      <c r="AQ56" s="381">
        <v>6</v>
      </c>
      <c r="AR56" s="379">
        <f t="shared" si="11"/>
        <v>100</v>
      </c>
      <c r="AS56" s="381"/>
      <c r="AT56" s="381"/>
      <c r="AU56" s="6"/>
      <c r="AV56" s="6"/>
      <c r="AW56" s="6"/>
      <c r="AX56" s="6"/>
    </row>
    <row r="57" spans="1:70" ht="12.75" customHeight="1">
      <c r="A57" s="12">
        <f>IF('СПИСОК КЛАССА'!J57&gt;0,1,0)</f>
        <v>0</v>
      </c>
      <c r="B57" s="101">
        <v>38</v>
      </c>
      <c r="C57" s="102" t="str">
        <f>IF(NOT(ISBLANK('СПИСОК КЛАССА'!C57)),'СПИСОК КЛАССА'!C57,"")</f>
        <v/>
      </c>
      <c r="D57" s="136" t="str">
        <f>IF(NOT(ISBLANK('СПИСОК КЛАССА'!D57)),IF($A57=1,'СПИСОК КЛАССА'!D57, "УЧЕНИК НЕ ВЫПОЛНЯЛ РАБОТУ"),"")</f>
        <v/>
      </c>
      <c r="E57" s="154" t="str">
        <f>IF($C57&lt;&gt;"",'СПИСОК КЛАССА'!J57,"")</f>
        <v/>
      </c>
      <c r="F57" s="134" t="str">
        <f>IF(AND(OR($C57&lt;&gt;"",$D57&lt;&gt;""),$A57=1,$AJ$6="ДА"),(IF(A57=1,IF(OR(AND(E57=1,'Ответы учащихся'!E57=1),AND(E57=2,'Ответы учащихся'!E57=4)),1,IF('Ответы учащихся'!E57="N",'Ответы учащихся'!E57,0)),"")),"")</f>
        <v/>
      </c>
      <c r="G57" s="103" t="str">
        <f>IF(AND(OR($C57&lt;&gt;"",$D57&lt;&gt;""),$A57=1,$AJ$6="ДА"),(IF(A57=1,IF(OR(AND(E57=1,'Ответы учащихся'!F57=1),AND(E57=2,'Ответы учащихся'!F57=2)),1,IF('Ответы учащихся'!F57="N",'Ответы учащихся'!F57,0)),"")),"")</f>
        <v/>
      </c>
      <c r="H57" s="103" t="str">
        <f>IF(AND(OR($C57&lt;&gt;"",$D57&lt;&gt;""),$A57=1,$AJ$6="ДА"),(IF(A57=1,IF(OR(AND(E57=1,'Ответы учащихся'!G57=2),AND(E57=2,'Ответы учащихся'!G57=1)),1,IF('Ответы учащихся'!G57="N",'Ответы учащихся'!G57,0)),"")),"")</f>
        <v/>
      </c>
      <c r="I57" s="103" t="str">
        <f>IF(AND(OR($C57&lt;&gt;"",$D57&lt;&gt;""),$A57=1,$AJ$6="ДА"),(IF(A57=1,IF(OR(AND(E57=1,'Ответы учащихся'!H57=4),AND(E57=2,'Ответы учащихся'!H57=1)),1,IF('Ответы учащихся'!H57="N",'Ответы учащихся'!H57,0)),"")),"")</f>
        <v/>
      </c>
      <c r="J57" s="103" t="str">
        <f>IF(AND(OR($C57&lt;&gt;"",$D57&lt;&gt;""),$A57=1,$AJ$6="ДА"),(IF(A57=1,IF(OR(AND(E57=1,'Ответы учащихся'!I57=1),AND(E57=2,'Ответы учащихся'!I57=1)),1,IF('Ответы учащихся'!I57="N",'Ответы учащихся'!I57,0)),"")),"")</f>
        <v/>
      </c>
      <c r="K57" s="110" t="str">
        <f>IF(AND(OR($C57&lt;&gt;"",$D57&lt;&gt;""),$A57=1,$AJ$6="ДА"),(IF(A57=1,IF(OR(AND(E57=1,'Ответы учащихся'!J57=3),AND(E57=2,'Ответы учащихся'!J57=4)),1,IF('Ответы учащихся'!J57="N",'Ответы учащихся'!J57,0)),"")),"")</f>
        <v/>
      </c>
      <c r="L57" s="134" t="str">
        <f>IF(AND(OR($C57&lt;&gt;"",$D57&lt;&gt;""),$A57=1,$AJ$6="ДА"),(IF(A57=1,IF(OR(AND(E57=1,'Ответы учащихся'!K57="ЗАМОЛЧАЛ"),AND(E57=2,'Ответы учащихся'!K57="СЛОЖЕНИЕ ОСНОВ")),1,IF('Ответы учащихся'!K57="N",'Ответы учащихся'!K57,0)),"")),"")</f>
        <v/>
      </c>
      <c r="M57" s="103" t="str">
        <f>IF(AND(OR($C57&lt;&gt;"",$D57&lt;&gt;""),$A57=1,$AJ$6="ДА"),IF((ISBLANK($D57)),"",IF($A57=1,'Ответы учащихся'!L57,"")),"")</f>
        <v/>
      </c>
      <c r="N57" s="103" t="str">
        <f>IF(AND(OR($C57&lt;&gt;"",$D57&lt;&gt;""),$A57=1,$AJ$6="ДА"),(IF(A57=1,IF(OR(AND(E57=1,'Ответы учащихся'!M57="ПРИМЫКАНИЕ"),AND(E57=2,'Ответы учащихся'!M57="СВОЮ МЕЧТУ")),1,IF('Ответы учащихся'!M57="N",'Ответы учащихся'!M57,0)),"")),"")</f>
        <v/>
      </c>
      <c r="O57" s="103" t="str">
        <f>IF(AND(OR($C57&lt;&gt;"",$D57&lt;&gt;""),$A57=1,$AJ$6="ДА"),(IF(A57=1,IF(OR(AND(E57=1,'Ответы учащихся'!N57=12),AND(E57=2,'Ответы учащихся'!N57=26)),1,IF('Ответы учащихся'!N57="N",'Ответы учащихся'!N57,0)),"")),"")</f>
        <v/>
      </c>
      <c r="P57" s="103" t="str">
        <f>IF(AND(OR($C57&lt;&gt;"",$D57&lt;&gt;""),$A57=1,$AJ$6="ДА"),(IF(A57=1,IF(OR(AND(E57=1,'Ответы учащихся'!O57=11),AND(E57=2,OR('Ответы учащихся'!O57="24,30",'Ответы учащихся'!O57="30,24"))),1,IF('Ответы учащихся'!O57="N",'Ответы учащихся'!O57,0)),"")),"")</f>
        <v/>
      </c>
      <c r="Q57" s="103" t="str">
        <f>IF(AND(OR($C57&lt;&gt;"",$D57&lt;&gt;""),$A57=1,$AJ$6="ДА"),(IF(A57=1,IF(OR(AND(E57=1,'Ответы учащихся'!P57=9),AND(E57=2,'Ответы учащихся'!P57=23)),1,IF('Ответы учащихся'!P57="N",'Ответы учащихся'!P57,0)),"")),"")</f>
        <v/>
      </c>
      <c r="R57" s="110" t="str">
        <f>IF(AND(OR($C57&lt;&gt;"",$D57&lt;&gt;""),$A57=1,$AJ$6="ДА"),(IF(A57=1,IF(OR(AND(E57=1,'Ответы учащихся'!Q57=8),AND(E57=2,'Ответы учащихся'!Q57=15)),1,IF('Ответы учащихся'!Q57="N",'Ответы учащихся'!Q57,0)),"")),"")</f>
        <v/>
      </c>
      <c r="S57" s="299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56"/>
      <c r="AG57" s="337"/>
      <c r="AH57" s="419" t="str">
        <f t="shared" si="3"/>
        <v/>
      </c>
      <c r="AI57" s="149" t="str">
        <f t="shared" si="4"/>
        <v/>
      </c>
      <c r="AJ57" s="347" t="str">
        <f t="shared" si="5"/>
        <v/>
      </c>
      <c r="AK57" s="342" t="str">
        <f t="shared" si="6"/>
        <v/>
      </c>
      <c r="AL57" s="159" t="str">
        <f t="shared" si="7"/>
        <v/>
      </c>
      <c r="AM57" s="344" t="str">
        <f t="shared" si="8"/>
        <v/>
      </c>
      <c r="AN57" s="420" t="str">
        <f t="shared" si="12"/>
        <v/>
      </c>
      <c r="AO57" s="379">
        <f t="shared" si="9"/>
        <v>10.333333333333334</v>
      </c>
      <c r="AP57" s="380">
        <f t="shared" si="10"/>
        <v>0.79487179487179493</v>
      </c>
      <c r="AQ57" s="381">
        <v>6</v>
      </c>
      <c r="AR57" s="379">
        <f t="shared" si="11"/>
        <v>100</v>
      </c>
      <c r="AS57" s="381"/>
      <c r="AT57" s="381"/>
      <c r="AU57" s="6"/>
      <c r="AV57" s="6"/>
      <c r="AW57" s="6"/>
      <c r="AX57" s="6"/>
    </row>
    <row r="58" spans="1:70" ht="12.75" customHeight="1">
      <c r="A58" s="12">
        <f>IF('СПИСОК КЛАССА'!J58&gt;0,1,0)</f>
        <v>0</v>
      </c>
      <c r="B58" s="101">
        <v>39</v>
      </c>
      <c r="C58" s="102" t="str">
        <f>IF(NOT(ISBLANK('СПИСОК КЛАССА'!C58)),'СПИСОК КЛАССА'!C58,"")</f>
        <v/>
      </c>
      <c r="D58" s="136" t="str">
        <f>IF(NOT(ISBLANK('СПИСОК КЛАССА'!D58)),IF($A58=1,'СПИСОК КЛАССА'!D58, "УЧЕНИК НЕ ВЫПОЛНЯЛ РАБОТУ"),"")</f>
        <v/>
      </c>
      <c r="E58" s="154" t="str">
        <f>IF($C58&lt;&gt;"",'СПИСОК КЛАССА'!J58,"")</f>
        <v/>
      </c>
      <c r="F58" s="134" t="str">
        <f>IF(AND(OR($C58&lt;&gt;"",$D58&lt;&gt;""),$A58=1,$AJ$6="ДА"),(IF(A58=1,IF(OR(AND(E58=1,'Ответы учащихся'!E58=1),AND(E58=2,'Ответы учащихся'!E58=4)),1,IF('Ответы учащихся'!E58="N",'Ответы учащихся'!E58,0)),"")),"")</f>
        <v/>
      </c>
      <c r="G58" s="103" t="str">
        <f>IF(AND(OR($C58&lt;&gt;"",$D58&lt;&gt;""),$A58=1,$AJ$6="ДА"),(IF(A58=1,IF(OR(AND(E58=1,'Ответы учащихся'!F58=1),AND(E58=2,'Ответы учащихся'!F58=2)),1,IF('Ответы учащихся'!F58="N",'Ответы учащихся'!F58,0)),"")),"")</f>
        <v/>
      </c>
      <c r="H58" s="103" t="str">
        <f>IF(AND(OR($C58&lt;&gt;"",$D58&lt;&gt;""),$A58=1,$AJ$6="ДА"),(IF(A58=1,IF(OR(AND(E58=1,'Ответы учащихся'!G58=2),AND(E58=2,'Ответы учащихся'!G58=1)),1,IF('Ответы учащихся'!G58="N",'Ответы учащихся'!G58,0)),"")),"")</f>
        <v/>
      </c>
      <c r="I58" s="103" t="str">
        <f>IF(AND(OR($C58&lt;&gt;"",$D58&lt;&gt;""),$A58=1,$AJ$6="ДА"),(IF(A58=1,IF(OR(AND(E58=1,'Ответы учащихся'!H58=4),AND(E58=2,'Ответы учащихся'!H58=1)),1,IF('Ответы учащихся'!H58="N",'Ответы учащихся'!H58,0)),"")),"")</f>
        <v/>
      </c>
      <c r="J58" s="103" t="str">
        <f>IF(AND(OR($C58&lt;&gt;"",$D58&lt;&gt;""),$A58=1,$AJ$6="ДА"),(IF(A58=1,IF(OR(AND(E58=1,'Ответы учащихся'!I58=1),AND(E58=2,'Ответы учащихся'!I58=1)),1,IF('Ответы учащихся'!I58="N",'Ответы учащихся'!I58,0)),"")),"")</f>
        <v/>
      </c>
      <c r="K58" s="110" t="str">
        <f>IF(AND(OR($C58&lt;&gt;"",$D58&lt;&gt;""),$A58=1,$AJ$6="ДА"),(IF(A58=1,IF(OR(AND(E58=1,'Ответы учащихся'!J58=3),AND(E58=2,'Ответы учащихся'!J58=4)),1,IF('Ответы учащихся'!J58="N",'Ответы учащихся'!J58,0)),"")),"")</f>
        <v/>
      </c>
      <c r="L58" s="134" t="str">
        <f>IF(AND(OR($C58&lt;&gt;"",$D58&lt;&gt;""),$A58=1,$AJ$6="ДА"),(IF(A58=1,IF(OR(AND(E58=1,'Ответы учащихся'!K58="ЗАМОЛЧАЛ"),AND(E58=2,'Ответы учащихся'!K58="СЛОЖЕНИЕ ОСНОВ")),1,IF('Ответы учащихся'!K58="N",'Ответы учащихся'!K58,0)),"")),"")</f>
        <v/>
      </c>
      <c r="M58" s="103" t="str">
        <f>IF(AND(OR($C58&lt;&gt;"",$D58&lt;&gt;""),$A58=1,$AJ$6="ДА"),IF((ISBLANK($D58)),"",IF($A58=1,'Ответы учащихся'!L58,"")),"")</f>
        <v/>
      </c>
      <c r="N58" s="103" t="str">
        <f>IF(AND(OR($C58&lt;&gt;"",$D58&lt;&gt;""),$A58=1,$AJ$6="ДА"),(IF(A58=1,IF(OR(AND(E58=1,'Ответы учащихся'!M58="ПРИМЫКАНИЕ"),AND(E58=2,'Ответы учащихся'!M58="СВОЮ МЕЧТУ")),1,IF('Ответы учащихся'!M58="N",'Ответы учащихся'!M58,0)),"")),"")</f>
        <v/>
      </c>
      <c r="O58" s="103" t="str">
        <f>IF(AND(OR($C58&lt;&gt;"",$D58&lt;&gt;""),$A58=1,$AJ$6="ДА"),(IF(A58=1,IF(OR(AND(E58=1,'Ответы учащихся'!N58=12),AND(E58=2,'Ответы учащихся'!N58=26)),1,IF('Ответы учащихся'!N58="N",'Ответы учащихся'!N58,0)),"")),"")</f>
        <v/>
      </c>
      <c r="P58" s="103" t="str">
        <f>IF(AND(OR($C58&lt;&gt;"",$D58&lt;&gt;""),$A58=1,$AJ$6="ДА"),(IF(A58=1,IF(OR(AND(E58=1,'Ответы учащихся'!O58=11),AND(E58=2,OR('Ответы учащихся'!O58="24,30",'Ответы учащихся'!O58="30,24"))),1,IF('Ответы учащихся'!O58="N",'Ответы учащихся'!O58,0)),"")),"")</f>
        <v/>
      </c>
      <c r="Q58" s="103" t="str">
        <f>IF(AND(OR($C58&lt;&gt;"",$D58&lt;&gt;""),$A58=1,$AJ$6="ДА"),(IF(A58=1,IF(OR(AND(E58=1,'Ответы учащихся'!P58=9),AND(E58=2,'Ответы учащихся'!P58=23)),1,IF('Ответы учащихся'!P58="N",'Ответы учащихся'!P58,0)),"")),"")</f>
        <v/>
      </c>
      <c r="R58" s="110" t="str">
        <f>IF(AND(OR($C58&lt;&gt;"",$D58&lt;&gt;""),$A58=1,$AJ$6="ДА"),(IF(A58=1,IF(OR(AND(E58=1,'Ответы учащихся'!Q58=8),AND(E58=2,'Ответы учащихся'!Q58=15)),1,IF('Ответы учащихся'!Q58="N",'Ответы учащихся'!Q58,0)),"")),"")</f>
        <v/>
      </c>
      <c r="S58" s="299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56"/>
      <c r="AG58" s="337"/>
      <c r="AH58" s="419" t="str">
        <f t="shared" si="3"/>
        <v/>
      </c>
      <c r="AI58" s="149" t="str">
        <f t="shared" si="4"/>
        <v/>
      </c>
      <c r="AJ58" s="347" t="str">
        <f t="shared" si="5"/>
        <v/>
      </c>
      <c r="AK58" s="342" t="str">
        <f t="shared" si="6"/>
        <v/>
      </c>
      <c r="AL58" s="159" t="str">
        <f t="shared" si="7"/>
        <v/>
      </c>
      <c r="AM58" s="344" t="str">
        <f t="shared" si="8"/>
        <v/>
      </c>
      <c r="AN58" s="420" t="str">
        <f t="shared" si="12"/>
        <v/>
      </c>
      <c r="AO58" s="379">
        <f t="shared" si="9"/>
        <v>10.333333333333334</v>
      </c>
      <c r="AP58" s="380">
        <f t="shared" si="10"/>
        <v>0.79487179487179493</v>
      </c>
      <c r="AQ58" s="381">
        <v>6</v>
      </c>
      <c r="AR58" s="379">
        <f t="shared" si="11"/>
        <v>100</v>
      </c>
      <c r="AS58" s="381"/>
      <c r="AT58" s="381"/>
      <c r="AU58" s="6"/>
      <c r="AV58" s="6"/>
      <c r="AW58" s="6"/>
      <c r="AX58" s="6"/>
    </row>
    <row r="59" spans="1:70" ht="12.75" customHeight="1" thickBot="1">
      <c r="A59" s="143">
        <f>IF('СПИСОК КЛАССА'!J59&gt;0,1,0)</f>
        <v>0</v>
      </c>
      <c r="B59" s="144">
        <v>40</v>
      </c>
      <c r="C59" s="145" t="str">
        <f>IF(NOT(ISBLANK('СПИСОК КЛАССА'!C59)),'СПИСОК КЛАССА'!C59,"")</f>
        <v/>
      </c>
      <c r="D59" s="147" t="str">
        <f>IF(NOT(ISBLANK('СПИСОК КЛАССА'!D59)),IF($A59=1,'СПИСОК КЛАССА'!D59, "УЧЕНИК НЕ ВЫПОЛНЯЛ РАБОТУ"),"")</f>
        <v/>
      </c>
      <c r="E59" s="155" t="str">
        <f>IF($C59&lt;&gt;"",'СПИСОК КЛАССА'!J59,"")</f>
        <v/>
      </c>
      <c r="F59" s="310" t="str">
        <f>IF(AND(OR($C59&lt;&gt;"",$D59&lt;&gt;""),$A59=1,$AJ$6="ДА"),(IF(A59=1,IF(OR(AND(E59=1,'Ответы учащихся'!E59=1),AND(E59=2,'Ответы учащихся'!E59=4)),1,IF('Ответы учащихся'!E59="N",'Ответы учащихся'!E59,0)),"")),"")</f>
        <v/>
      </c>
      <c r="G59" s="137" t="str">
        <f>IF(AND(OR($C59&lt;&gt;"",$D59&lt;&gt;""),$A59=1,$AJ$6="ДА"),(IF(A59=1,IF(OR(AND(E59=1,'Ответы учащихся'!F59=1),AND(E59=2,'Ответы учащихся'!F59=2)),1,IF('Ответы учащихся'!F59="N",'Ответы учащихся'!F59,0)),"")),"")</f>
        <v/>
      </c>
      <c r="H59" s="137" t="str">
        <f>IF(AND(OR($C59&lt;&gt;"",$D59&lt;&gt;""),$A59=1,$AJ$6="ДА"),(IF(A59=1,IF(OR(AND(E59=1,'Ответы учащихся'!G59=2),AND(E59=2,'Ответы учащихся'!G59=1)),1,IF('Ответы учащихся'!G59="N",'Ответы учащихся'!G59,0)),"")),"")</f>
        <v/>
      </c>
      <c r="I59" s="137" t="str">
        <f>IF(AND(OR($C59&lt;&gt;"",$D59&lt;&gt;""),$A59=1,$AJ$6="ДА"),(IF(A59=1,IF(OR(AND(E59=1,'Ответы учащихся'!H59=4),AND(E59=2,'Ответы учащихся'!H59=1)),1,IF('Ответы учащихся'!H59="N",'Ответы учащихся'!H59,0)),"")),"")</f>
        <v/>
      </c>
      <c r="J59" s="137" t="str">
        <f>IF(AND(OR($C59&lt;&gt;"",$D59&lt;&gt;""),$A59=1,$AJ$6="ДА"),(IF(A59=1,IF(OR(AND(E59=1,'Ответы учащихся'!I59=1),AND(E59=2,'Ответы учащихся'!I59=1)),1,IF('Ответы учащихся'!I59="N",'Ответы учащихся'!I59,0)),"")),"")</f>
        <v/>
      </c>
      <c r="K59" s="135" t="str">
        <f>IF(AND(OR($C59&lt;&gt;"",$D59&lt;&gt;""),$A59=1,$AJ$6="ДА"),(IF(A59=1,IF(OR(AND(E59=1,'Ответы учащихся'!J59=3),AND(E59=2,'Ответы учащихся'!J59=4)),1,IF('Ответы учащихся'!J59="N",'Ответы учащихся'!J59,0)),"")),"")</f>
        <v/>
      </c>
      <c r="L59" s="310" t="str">
        <f>IF(AND(OR($C59&lt;&gt;"",$D59&lt;&gt;""),$A59=1,$AJ$6="ДА"),(IF(A59=1,IF(OR(AND(E59=1,'Ответы учащихся'!K59="ЗАМОЛЧАЛ"),AND(E59=2,'Ответы учащихся'!K59="СЛОЖЕНИЕ ОСНОВ")),1,IF('Ответы учащихся'!K59="N",'Ответы учащихся'!K59,0)),"")),"")</f>
        <v/>
      </c>
      <c r="M59" s="137" t="str">
        <f>IF(AND(OR($C59&lt;&gt;"",$D59&lt;&gt;""),$A59=1,$AJ$6="ДА"),IF((ISBLANK($D59)),"",IF($A59=1,'Ответы учащихся'!L59,"")),"")</f>
        <v/>
      </c>
      <c r="N59" s="137" t="str">
        <f>IF(AND(OR($C59&lt;&gt;"",$D59&lt;&gt;""),$A59=1,$AJ$6="ДА"),(IF(A59=1,IF(OR(AND(E59=1,'Ответы учащихся'!M59="ПРИМЫКАНИЕ"),AND(E59=2,'Ответы учащихся'!M59="СВОЮ МЕЧТУ")),1,IF('Ответы учащихся'!M59="N",'Ответы учащихся'!M59,0)),"")),"")</f>
        <v/>
      </c>
      <c r="O59" s="137" t="str">
        <f>IF(AND(OR($C59&lt;&gt;"",$D59&lt;&gt;""),$A59=1,$AJ$6="ДА"),(IF(A59=1,IF(OR(AND(E59=1,'Ответы учащихся'!N59=12),AND(E59=2,'Ответы учащихся'!N59=26)),1,IF('Ответы учащихся'!N59="N",'Ответы учащихся'!N59,0)),"")),"")</f>
        <v/>
      </c>
      <c r="P59" s="137" t="str">
        <f>IF(AND(OR($C59&lt;&gt;"",$D59&lt;&gt;""),$A59=1,$AJ$6="ДА"),(IF(A59=1,IF(OR(AND(E59=1,'Ответы учащихся'!O59=11),AND(E59=2,OR('Ответы учащихся'!O59="24,30",'Ответы учащихся'!O59="30,24"))),1,IF('Ответы учащихся'!O59="N",'Ответы учащихся'!O59,0)),"")),"")</f>
        <v/>
      </c>
      <c r="Q59" s="137" t="str">
        <f>IF(AND(OR($C59&lt;&gt;"",$D59&lt;&gt;""),$A59=1,$AJ$6="ДА"),(IF(A59=1,IF(OR(AND(E59=1,'Ответы учащихся'!P59=9),AND(E59=2,'Ответы учащихся'!P59=23)),1,IF('Ответы учащихся'!P59="N",'Ответы учащихся'!P59,0)),"")),"")</f>
        <v/>
      </c>
      <c r="R59" s="135" t="str">
        <f>IF(AND(OR($C59&lt;&gt;"",$D59&lt;&gt;""),$A59=1,$AJ$6="ДА"),(IF(A59=1,IF(OR(AND(E59=1,'Ответы учащихся'!Q59=8),AND(E59=2,'Ответы учащихся'!Q59=15)),1,IF('Ответы учащихся'!Q59="N",'Ответы учащихся'!Q59,0)),"")),"")</f>
        <v/>
      </c>
      <c r="S59" s="232"/>
      <c r="T59" s="232"/>
      <c r="U59" s="232"/>
      <c r="V59" s="150"/>
      <c r="W59" s="150"/>
      <c r="X59" s="150"/>
      <c r="Y59" s="150"/>
      <c r="Z59" s="150"/>
      <c r="AA59" s="233"/>
      <c r="AB59" s="233"/>
      <c r="AC59" s="233"/>
      <c r="AD59" s="150"/>
      <c r="AE59" s="150"/>
      <c r="AF59" s="280"/>
      <c r="AG59" s="338"/>
      <c r="AH59" s="421" t="str">
        <f t="shared" si="3"/>
        <v/>
      </c>
      <c r="AI59" s="422" t="str">
        <f t="shared" si="4"/>
        <v/>
      </c>
      <c r="AJ59" s="423" t="str">
        <f t="shared" si="5"/>
        <v/>
      </c>
      <c r="AK59" s="424" t="str">
        <f t="shared" si="6"/>
        <v/>
      </c>
      <c r="AL59" s="425" t="str">
        <f t="shared" si="7"/>
        <v/>
      </c>
      <c r="AM59" s="426" t="str">
        <f t="shared" si="8"/>
        <v/>
      </c>
      <c r="AN59" s="427" t="str">
        <f t="shared" si="12"/>
        <v/>
      </c>
      <c r="AO59" s="379">
        <f t="shared" si="9"/>
        <v>10.333333333333334</v>
      </c>
      <c r="AP59" s="380">
        <f t="shared" si="10"/>
        <v>0.79487179487179493</v>
      </c>
      <c r="AQ59" s="381">
        <v>6</v>
      </c>
      <c r="AR59" s="379">
        <f t="shared" si="11"/>
        <v>100</v>
      </c>
      <c r="AS59" s="381"/>
      <c r="AT59" s="381"/>
      <c r="AU59" s="6"/>
      <c r="AV59" s="6"/>
      <c r="AW59" s="6"/>
      <c r="AX59" s="6"/>
    </row>
    <row r="60" spans="1:7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381"/>
      <c r="AP60" s="381"/>
      <c r="AQ60" s="381"/>
      <c r="AR60" s="381"/>
      <c r="AS60" s="381"/>
      <c r="AT60" s="381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376"/>
      <c r="AP61" s="376"/>
      <c r="AQ61" s="376"/>
      <c r="AR61" s="376"/>
      <c r="AS61" s="376"/>
      <c r="AT61" s="37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1:70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1:70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1:70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0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</row>
    <row r="78" spans="1:70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</row>
    <row r="79" spans="1:70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</row>
    <row r="80" spans="1:7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</row>
    <row r="81" spans="1:70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</row>
    <row r="82" spans="1:70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</row>
    <row r="83" spans="1:70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1:70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</row>
    <row r="86" spans="1:70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</row>
    <row r="87" spans="1:70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</row>
    <row r="91" spans="1:70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</row>
    <row r="93" spans="1:70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:70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:70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:70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:70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:70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:70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:70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:70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:70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:70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  <row r="108" spans="1:70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</row>
    <row r="109" spans="1:70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</row>
    <row r="110" spans="1:7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</row>
    <row r="111" spans="1:70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</row>
    <row r="112" spans="1:70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</row>
    <row r="113" spans="1:70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</row>
    <row r="114" spans="1:70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</row>
    <row r="115" spans="1:70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</row>
    <row r="116" spans="1:70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</row>
    <row r="117" spans="1:70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</row>
    <row r="118" spans="1:70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</row>
    <row r="119" spans="1:70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</row>
    <row r="120" spans="1:7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</row>
    <row r="121" spans="1:70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</row>
    <row r="122" spans="1:70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</row>
    <row r="123" spans="1:70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</row>
    <row r="125" spans="1:70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</row>
    <row r="126" spans="1:70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</row>
    <row r="127" spans="1:70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70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</row>
    <row r="129" spans="1:70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</row>
    <row r="130" spans="1:7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</row>
    <row r="131" spans="1:70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</row>
    <row r="132" spans="1:70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</row>
    <row r="133" spans="1:70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</row>
    <row r="134" spans="1:70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</row>
    <row r="135" spans="1:70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</row>
    <row r="136" spans="1:70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</row>
    <row r="137" spans="1:70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</row>
    <row r="138" spans="1:70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</row>
    <row r="139" spans="1:70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</row>
    <row r="140" spans="1:7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</row>
    <row r="141" spans="1:7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</row>
    <row r="142" spans="1:70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</row>
    <row r="143" spans="1:7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</row>
    <row r="144" spans="1:70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</row>
    <row r="145" spans="1:70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</row>
    <row r="146" spans="1:70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</row>
    <row r="147" spans="1:70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</row>
    <row r="148" spans="1:70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</row>
    <row r="149" spans="1:70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</row>
    <row r="150" spans="1:7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</row>
    <row r="151" spans="1:70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</row>
    <row r="152" spans="1:70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</row>
    <row r="153" spans="1:70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</row>
    <row r="154" spans="1:70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</row>
    <row r="155" spans="1:70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</row>
    <row r="156" spans="1:70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</row>
    <row r="157" spans="1:70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</row>
    <row r="158" spans="1:70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</row>
    <row r="159" spans="1:70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</row>
    <row r="160" spans="1:7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</row>
    <row r="161" spans="1:70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</row>
    <row r="162" spans="1:70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</row>
  </sheetData>
  <sheetProtection password="C62D" sheet="1" objects="1" scenarios="1" selectLockedCells="1" selectUnlockedCells="1"/>
  <protectedRanges>
    <protectedRange password="C62D" sqref="AJ6" name="Диапазон2_2"/>
  </protectedRanges>
  <customSheetViews>
    <customSheetView guid="{BFE542F4-8A0C-4C42-A5CA-C7B0ACF2717E}" scale="90" hiddenRows="1" hiddenColumns="1" topLeftCell="C1">
      <selection activeCell="AA6" sqref="AA6"/>
      <pageMargins left="0.17" right="0.19" top="0.50749999999999995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23">
    <mergeCell ref="I2:K2"/>
    <mergeCell ref="L2:N2"/>
    <mergeCell ref="O2:P2"/>
    <mergeCell ref="C8:AJ8"/>
    <mergeCell ref="K6:N6"/>
    <mergeCell ref="E2:H2"/>
    <mergeCell ref="C4:F4"/>
    <mergeCell ref="G4:AE4"/>
    <mergeCell ref="B9:B11"/>
    <mergeCell ref="C9:C11"/>
    <mergeCell ref="AI9:AI11"/>
    <mergeCell ref="AH9:AH11"/>
    <mergeCell ref="D9:D11"/>
    <mergeCell ref="E9:E11"/>
    <mergeCell ref="F9:R10"/>
    <mergeCell ref="AL6:AO6"/>
    <mergeCell ref="AL7:AN7"/>
    <mergeCell ref="AL8:AN8"/>
    <mergeCell ref="AJ9:AJ11"/>
    <mergeCell ref="AK9:AK11"/>
    <mergeCell ref="AL9:AL11"/>
    <mergeCell ref="AM9:AM11"/>
    <mergeCell ref="AN9:AN11"/>
  </mergeCells>
  <phoneticPr fontId="0" type="noConversion"/>
  <conditionalFormatting sqref="F20:AG59">
    <cfRule type="expression" dxfId="1" priority="12" stopIfTrue="1">
      <formula>AND(OR($C20&lt;&gt;"",$D20&lt;&gt;""),$A20=1,ISBLANK(F20))</formula>
    </cfRule>
  </conditionalFormatting>
  <conditionalFormatting sqref="AJ6">
    <cfRule type="cellIs" dxfId="0" priority="1" stopIfTrue="1" operator="equal">
      <formula>"НЕТ"</formula>
    </cfRule>
  </conditionalFormatting>
  <dataValidations xWindow="834" yWindow="235" count="3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J6">
      <formula1>"ДА,НЕТ"</formula1>
    </dataValidation>
    <dataValidation allowBlank="1" showDropDown="1" showInputMessage="1" showErrorMessage="1" sqref="F20:AG59"/>
    <dataValidation allowBlank="1" showInputMessage="1" showErrorMessage="1" promptTitle="Задание повышенного уровня" sqref="AE11:AE14"/>
  </dataValidations>
  <pageMargins left="0.17" right="0.19" top="0.50749999999999995" bottom="0.17" header="0.17" footer="0.5"/>
  <pageSetup paperSize="9" scale="90" fitToWidth="0" fitToHeight="0" orientation="landscape" r:id="rId2"/>
  <headerFooter alignWithMargins="0">
    <oddHeader>&amp;CКГБУ "Региональный центр оценки качества образования"</oddHeader>
  </headerFooter>
  <ignoredErrors>
    <ignoredError sqref="K6 F20:J20 R20 O20 P20 M20 L20 K20 N20" unlockedFormula="1"/>
  </ignoredErrors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2" stopIfTrue="1" id="{B038A75A-D69F-4568-89CE-6C03762C4E3A}">
            <xm:f>'СПИСОК КЛАССА'!$A$5&gt;0</xm:f>
            <x14:dxf>
              <font>
                <color rgb="FFFF0000"/>
              </font>
              <fill>
                <patternFill>
                  <bgColor theme="0"/>
                </patternFill>
              </fill>
            </x14:dxf>
          </x14:cfRule>
          <xm:sqref>AL6:AO8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view="pageLayout" workbookViewId="0">
      <selection activeCell="B6" sqref="B6"/>
    </sheetView>
  </sheetViews>
  <sheetFormatPr defaultColWidth="58.5703125" defaultRowHeight="12.75"/>
  <cols>
    <col min="1" max="1" width="8.140625" style="52" customWidth="1"/>
    <col min="2" max="2" width="63" style="52" customWidth="1"/>
    <col min="3" max="3" width="15.140625" style="52" customWidth="1"/>
    <col min="4" max="4" width="6.28515625" style="52" customWidth="1"/>
    <col min="5" max="5" width="7.85546875" style="52" customWidth="1"/>
    <col min="6" max="6" width="6.5703125" style="52" customWidth="1"/>
    <col min="7" max="7" width="8.42578125" style="52" customWidth="1"/>
    <col min="8" max="8" width="6.5703125" style="52" customWidth="1"/>
    <col min="9" max="9" width="9.28515625" style="52" customWidth="1"/>
    <col min="10" max="10" width="7" style="52" customWidth="1"/>
    <col min="11" max="11" width="7.140625" style="52" customWidth="1"/>
    <col min="12" max="234" width="9.140625" style="52" customWidth="1"/>
    <col min="235" max="235" width="5.5703125" style="52" customWidth="1"/>
    <col min="236" max="16384" width="58.5703125" style="52"/>
  </cols>
  <sheetData>
    <row r="1" spans="1:11" ht="15.75">
      <c r="A1" s="531" t="s">
        <v>220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1" ht="27.75" customHeight="1">
      <c r="A2" s="104" t="s">
        <v>89</v>
      </c>
      <c r="B2" s="533" t="str">
        <f>'СПИСОК КЛАССА'!E3</f>
        <v>муниципальное общеобразовательное учрееждение средняя общеобразовательная школа № 27</v>
      </c>
      <c r="C2" s="533"/>
      <c r="D2" s="533"/>
      <c r="E2" s="533"/>
      <c r="F2" s="533"/>
      <c r="G2" s="535" t="s">
        <v>90</v>
      </c>
      <c r="H2" s="535"/>
      <c r="I2" s="404" t="str">
        <f>'СПИСОК КЛАССА'!J1</f>
        <v>1001</v>
      </c>
    </row>
    <row r="3" spans="1:11" ht="16.5" thickBot="1">
      <c r="A3" s="536" t="s">
        <v>178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</row>
    <row r="4" spans="1:11" ht="46.5" customHeight="1">
      <c r="A4" s="538" t="s">
        <v>87</v>
      </c>
      <c r="B4" s="532" t="s">
        <v>150</v>
      </c>
      <c r="C4" s="532" t="s">
        <v>151</v>
      </c>
      <c r="D4" s="540" t="s">
        <v>81</v>
      </c>
      <c r="E4" s="540" t="s">
        <v>88</v>
      </c>
      <c r="F4" s="532" t="s">
        <v>82</v>
      </c>
      <c r="G4" s="532"/>
      <c r="H4" s="532" t="s">
        <v>83</v>
      </c>
      <c r="I4" s="532"/>
      <c r="J4" s="532" t="s">
        <v>92</v>
      </c>
      <c r="K4" s="534"/>
    </row>
    <row r="5" spans="1:11" ht="28.5" customHeight="1" thickBot="1">
      <c r="A5" s="539"/>
      <c r="B5" s="537"/>
      <c r="C5" s="537"/>
      <c r="D5" s="541"/>
      <c r="E5" s="541"/>
      <c r="F5" s="405" t="s">
        <v>84</v>
      </c>
      <c r="G5" s="405" t="s">
        <v>85</v>
      </c>
      <c r="H5" s="405" t="s">
        <v>84</v>
      </c>
      <c r="I5" s="405" t="s">
        <v>85</v>
      </c>
      <c r="J5" s="405" t="s">
        <v>84</v>
      </c>
      <c r="K5" s="406" t="s">
        <v>85</v>
      </c>
    </row>
    <row r="6" spans="1:11" ht="34.5" customHeight="1">
      <c r="A6" s="160" t="s">
        <v>202</v>
      </c>
      <c r="B6" s="370" t="s">
        <v>179</v>
      </c>
      <c r="C6" s="161" t="s">
        <v>180</v>
      </c>
      <c r="D6" s="162" t="s">
        <v>86</v>
      </c>
      <c r="E6" s="162" t="s">
        <v>93</v>
      </c>
      <c r="F6" s="162">
        <f>Результаты_Класс!F17</f>
        <v>9</v>
      </c>
      <c r="G6" s="182">
        <f>F6/'Ответы учащихся'!$E$7</f>
        <v>1</v>
      </c>
      <c r="H6" s="162">
        <f>Результаты_Класс!F18</f>
        <v>0</v>
      </c>
      <c r="I6" s="163">
        <f>H6/'Ответы учащихся'!$E$7</f>
        <v>0</v>
      </c>
      <c r="J6" s="162">
        <f>Результаты_Класс!F19</f>
        <v>0</v>
      </c>
      <c r="K6" s="164">
        <f>J6/'Ответы учащихся'!$E$7</f>
        <v>0</v>
      </c>
    </row>
    <row r="7" spans="1:11" ht="65.25" customHeight="1">
      <c r="A7" s="165" t="s">
        <v>203</v>
      </c>
      <c r="B7" s="151" t="s">
        <v>182</v>
      </c>
      <c r="C7" s="369" t="s">
        <v>180</v>
      </c>
      <c r="D7" s="152" t="s">
        <v>86</v>
      </c>
      <c r="E7" s="152" t="s">
        <v>93</v>
      </c>
      <c r="F7" s="152">
        <f>Результаты_Класс!G17</f>
        <v>9</v>
      </c>
      <c r="G7" s="53">
        <f>F7/'Ответы учащихся'!$E$7</f>
        <v>1</v>
      </c>
      <c r="H7" s="152">
        <f>Результаты_Класс!G18</f>
        <v>0</v>
      </c>
      <c r="I7" s="53">
        <f>H7/'Ответы учащихся'!$E$7</f>
        <v>0</v>
      </c>
      <c r="J7" s="152">
        <f>Результаты_Класс!G19</f>
        <v>0</v>
      </c>
      <c r="K7" s="166">
        <f>J7/'Ответы учащихся'!$E$7</f>
        <v>0</v>
      </c>
    </row>
    <row r="8" spans="1:11" ht="26.25" customHeight="1">
      <c r="A8" s="165" t="s">
        <v>204</v>
      </c>
      <c r="B8" s="151" t="s">
        <v>183</v>
      </c>
      <c r="C8" s="369" t="s">
        <v>180</v>
      </c>
      <c r="D8" s="152" t="s">
        <v>86</v>
      </c>
      <c r="E8" s="152" t="s">
        <v>93</v>
      </c>
      <c r="F8" s="152">
        <f>Результаты_Класс!H17</f>
        <v>9</v>
      </c>
      <c r="G8" s="53">
        <f>F8/'Ответы учащихся'!$E$7</f>
        <v>1</v>
      </c>
      <c r="H8" s="152">
        <f>Результаты_Класс!H18</f>
        <v>0</v>
      </c>
      <c r="I8" s="53">
        <f>H8/'Ответы учащихся'!$E$7</f>
        <v>0</v>
      </c>
      <c r="J8" s="152">
        <f>Результаты_Класс!H19</f>
        <v>0</v>
      </c>
      <c r="K8" s="166">
        <f>J8/'Ответы учащихся'!$E$7</f>
        <v>0</v>
      </c>
    </row>
    <row r="9" spans="1:11" ht="21.75" customHeight="1">
      <c r="A9" s="165" t="s">
        <v>205</v>
      </c>
      <c r="B9" s="151" t="s">
        <v>184</v>
      </c>
      <c r="C9" s="240" t="s">
        <v>185</v>
      </c>
      <c r="D9" s="152" t="s">
        <v>86</v>
      </c>
      <c r="E9" s="152" t="s">
        <v>93</v>
      </c>
      <c r="F9" s="152">
        <f>Результаты_Класс!I17</f>
        <v>9</v>
      </c>
      <c r="G9" s="53">
        <f>F9/'Ответы учащихся'!$E$7</f>
        <v>1</v>
      </c>
      <c r="H9" s="152">
        <f>Результаты_Класс!I18</f>
        <v>0</v>
      </c>
      <c r="I9" s="53">
        <f>H9/'Ответы учащихся'!$E$7</f>
        <v>0</v>
      </c>
      <c r="J9" s="152">
        <f>Результаты_Класс!I19</f>
        <v>0</v>
      </c>
      <c r="K9" s="166">
        <f>J9/'Ответы учащихся'!$E$7</f>
        <v>0</v>
      </c>
    </row>
    <row r="10" spans="1:11" ht="48.75" customHeight="1">
      <c r="A10" s="165" t="s">
        <v>206</v>
      </c>
      <c r="B10" s="151" t="s">
        <v>186</v>
      </c>
      <c r="C10" s="240" t="s">
        <v>185</v>
      </c>
      <c r="D10" s="152" t="s">
        <v>86</v>
      </c>
      <c r="E10" s="152" t="s">
        <v>93</v>
      </c>
      <c r="F10" s="152">
        <f>Результаты_Класс!J17</f>
        <v>9</v>
      </c>
      <c r="G10" s="53">
        <f>F10/'Ответы учащихся'!$E$7</f>
        <v>1</v>
      </c>
      <c r="H10" s="152">
        <f>Результаты_Класс!J18</f>
        <v>0</v>
      </c>
      <c r="I10" s="53">
        <f>H10/'Ответы учащихся'!$E$7</f>
        <v>0</v>
      </c>
      <c r="J10" s="152">
        <f>Результаты_Класс!J19</f>
        <v>0</v>
      </c>
      <c r="K10" s="166">
        <f>J10/'Ответы учащихся'!$E$7</f>
        <v>0</v>
      </c>
    </row>
    <row r="11" spans="1:11" ht="35.25" customHeight="1">
      <c r="A11" s="165" t="s">
        <v>207</v>
      </c>
      <c r="B11" s="151" t="s">
        <v>187</v>
      </c>
      <c r="C11" s="369" t="s">
        <v>188</v>
      </c>
      <c r="D11" s="152" t="s">
        <v>86</v>
      </c>
      <c r="E11" s="152" t="s">
        <v>93</v>
      </c>
      <c r="F11" s="152">
        <f>Результаты_Класс!K17</f>
        <v>9</v>
      </c>
      <c r="G11" s="53">
        <f>F11/'Ответы учащихся'!$E$7</f>
        <v>1</v>
      </c>
      <c r="H11" s="152">
        <f>Результаты_Класс!K18</f>
        <v>0</v>
      </c>
      <c r="I11" s="53">
        <f>H11/'Ответы учащихся'!$E$7</f>
        <v>0</v>
      </c>
      <c r="J11" s="152">
        <f>Результаты_Класс!K19</f>
        <v>0</v>
      </c>
      <c r="K11" s="166">
        <f>J11/'Ответы учащихся'!$E$7</f>
        <v>0</v>
      </c>
    </row>
    <row r="12" spans="1:11" ht="33" customHeight="1">
      <c r="A12" s="165" t="s">
        <v>208</v>
      </c>
      <c r="B12" s="151" t="s">
        <v>189</v>
      </c>
      <c r="C12" s="369" t="s">
        <v>180</v>
      </c>
      <c r="D12" s="152" t="s">
        <v>181</v>
      </c>
      <c r="E12" s="152" t="s">
        <v>93</v>
      </c>
      <c r="F12" s="152">
        <f>Результаты_Класс!L17</f>
        <v>9</v>
      </c>
      <c r="G12" s="53">
        <f>F12/'Ответы учащихся'!$E$7</f>
        <v>1</v>
      </c>
      <c r="H12" s="152">
        <f>Результаты_Класс!L18</f>
        <v>0</v>
      </c>
      <c r="I12" s="53">
        <f>H12/'Ответы учащихся'!$E$7</f>
        <v>0</v>
      </c>
      <c r="J12" s="152">
        <f>Результаты_Класс!L19</f>
        <v>0</v>
      </c>
      <c r="K12" s="166">
        <f>J12/'Ответы учащихся'!$E$7</f>
        <v>0</v>
      </c>
    </row>
    <row r="13" spans="1:11" ht="30" customHeight="1">
      <c r="A13" s="165" t="s">
        <v>209</v>
      </c>
      <c r="B13" s="151" t="s">
        <v>183</v>
      </c>
      <c r="C13" s="369" t="s">
        <v>180</v>
      </c>
      <c r="D13" s="152" t="s">
        <v>181</v>
      </c>
      <c r="E13" s="152" t="s">
        <v>93</v>
      </c>
      <c r="F13" s="152">
        <f>Результаты_Класс!M17</f>
        <v>6</v>
      </c>
      <c r="G13" s="53">
        <f>F13/'Ответы учащихся'!$E$7</f>
        <v>0.66666666666666663</v>
      </c>
      <c r="H13" s="152">
        <f>Результаты_Класс!M18</f>
        <v>3</v>
      </c>
      <c r="I13" s="53">
        <f>H13/'Ответы учащихся'!$E$7</f>
        <v>0.33333333333333331</v>
      </c>
      <c r="J13" s="152">
        <f>Результаты_Класс!M19</f>
        <v>0</v>
      </c>
      <c r="K13" s="166">
        <f>J13/'Ответы учащихся'!$E$7</f>
        <v>0</v>
      </c>
    </row>
    <row r="14" spans="1:11" ht="30" customHeight="1">
      <c r="A14" s="279" t="s">
        <v>210</v>
      </c>
      <c r="B14" s="151" t="s">
        <v>190</v>
      </c>
      <c r="C14" s="369" t="s">
        <v>180</v>
      </c>
      <c r="D14" s="152" t="s">
        <v>181</v>
      </c>
      <c r="E14" s="152" t="s">
        <v>93</v>
      </c>
      <c r="F14" s="152">
        <f>Результаты_Класс!N17</f>
        <v>4</v>
      </c>
      <c r="G14" s="53">
        <f>F14/'Ответы учащихся'!$E$7</f>
        <v>0.44444444444444442</v>
      </c>
      <c r="H14" s="152">
        <f>Результаты_Класс!N18</f>
        <v>5</v>
      </c>
      <c r="I14" s="53">
        <f>H14/'Ответы учащихся'!$E$7</f>
        <v>0.55555555555555558</v>
      </c>
      <c r="J14" s="152">
        <f>Результаты_Класс!N19</f>
        <v>0</v>
      </c>
      <c r="K14" s="53">
        <f>J14/'Ответы учащихся'!$E$7</f>
        <v>0</v>
      </c>
    </row>
    <row r="15" spans="1:11" ht="55.5" customHeight="1">
      <c r="A15" s="279" t="s">
        <v>211</v>
      </c>
      <c r="B15" s="151" t="s">
        <v>191</v>
      </c>
      <c r="C15" s="369" t="s">
        <v>180</v>
      </c>
      <c r="D15" s="152" t="s">
        <v>181</v>
      </c>
      <c r="E15" s="152" t="s">
        <v>93</v>
      </c>
      <c r="F15" s="152">
        <f>Результаты_Класс!O17</f>
        <v>4</v>
      </c>
      <c r="G15" s="53">
        <f>F15/'Ответы учащихся'!$E$7</f>
        <v>0.44444444444444442</v>
      </c>
      <c r="H15" s="152">
        <f>Результаты_Класс!O18</f>
        <v>5</v>
      </c>
      <c r="I15" s="53">
        <f>H15/'Ответы учащихся'!$E$7</f>
        <v>0.55555555555555558</v>
      </c>
      <c r="J15" s="152">
        <f>Результаты_Класс!O19</f>
        <v>0</v>
      </c>
      <c r="K15" s="53">
        <f>J15/'Ответы учащихся'!$E$7</f>
        <v>0</v>
      </c>
    </row>
    <row r="16" spans="1:11" ht="30.75" customHeight="1">
      <c r="A16" s="165" t="s">
        <v>212</v>
      </c>
      <c r="B16" s="151" t="s">
        <v>192</v>
      </c>
      <c r="C16" s="369" t="s">
        <v>180</v>
      </c>
      <c r="D16" s="152" t="s">
        <v>181</v>
      </c>
      <c r="E16" s="152" t="s">
        <v>93</v>
      </c>
      <c r="F16" s="152">
        <f>Результаты_Класс!P17</f>
        <v>4</v>
      </c>
      <c r="G16" s="53">
        <f>F16/'Ответы учащихся'!$E$7</f>
        <v>0.44444444444444442</v>
      </c>
      <c r="H16" s="152">
        <f>Результаты_Класс!P18</f>
        <v>5</v>
      </c>
      <c r="I16" s="53">
        <f>H16/'Ответы учащихся'!$E$7</f>
        <v>0.55555555555555558</v>
      </c>
      <c r="J16" s="152">
        <f>Результаты_Класс!P19</f>
        <v>0</v>
      </c>
      <c r="K16" s="166">
        <f>J16/'Ответы учащихся'!$E$7</f>
        <v>0</v>
      </c>
    </row>
    <row r="17" spans="1:11" ht="31.5" customHeight="1">
      <c r="A17" s="165" t="s">
        <v>213</v>
      </c>
      <c r="B17" s="151" t="s">
        <v>193</v>
      </c>
      <c r="C17" s="369" t="s">
        <v>180</v>
      </c>
      <c r="D17" s="152" t="s">
        <v>181</v>
      </c>
      <c r="E17" s="152" t="s">
        <v>93</v>
      </c>
      <c r="F17" s="152">
        <f>Результаты_Класс!Q17</f>
        <v>4</v>
      </c>
      <c r="G17" s="53">
        <f>F17/'Ответы учащихся'!$E$7</f>
        <v>0.44444444444444442</v>
      </c>
      <c r="H17" s="152">
        <f>Результаты_Класс!Q18</f>
        <v>5</v>
      </c>
      <c r="I17" s="53">
        <f>H17/'Ответы учащихся'!$E$7</f>
        <v>0.55555555555555558</v>
      </c>
      <c r="J17" s="152">
        <f>Результаты_Класс!Q19</f>
        <v>0</v>
      </c>
      <c r="K17" s="166">
        <f>J17/'Ответы учащихся'!$E$7</f>
        <v>0</v>
      </c>
    </row>
    <row r="18" spans="1:11" ht="32.25" customHeight="1" thickBot="1">
      <c r="A18" s="365" t="s">
        <v>214</v>
      </c>
      <c r="B18" s="372" t="s">
        <v>194</v>
      </c>
      <c r="C18" s="371" t="s">
        <v>180</v>
      </c>
      <c r="D18" s="366" t="s">
        <v>181</v>
      </c>
      <c r="E18" s="366" t="s">
        <v>93</v>
      </c>
      <c r="F18" s="366">
        <f>Результаты_Класс!R17</f>
        <v>8</v>
      </c>
      <c r="G18" s="367">
        <f>F18/'Ответы учащихся'!$E$7</f>
        <v>0.88888888888888884</v>
      </c>
      <c r="H18" s="366">
        <f>Результаты_Класс!R18</f>
        <v>1</v>
      </c>
      <c r="I18" s="367">
        <f>H18/'Ответы учащихся'!$E$7</f>
        <v>0.1111111111111111</v>
      </c>
      <c r="J18" s="366">
        <f>Результаты_Класс!R19</f>
        <v>0</v>
      </c>
      <c r="K18" s="368">
        <f>J18/'Ответы учащихся'!$E$7</f>
        <v>0</v>
      </c>
    </row>
  </sheetData>
  <sheetProtection password="C62D" sheet="1" objects="1" scenarios="1" selectLockedCells="1" selectUnlockedCells="1"/>
  <customSheetViews>
    <customSheetView guid="{BFE542F4-8A0C-4C42-A5CA-C7B0ACF2717E}">
      <selection activeCell="AA6" sqref="AA6"/>
      <pageMargins left="0.23622047244094491" right="0.23622047244094491" top="0.74803149606299213" bottom="0.74803149606299213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12">
    <mergeCell ref="A1:K1"/>
    <mergeCell ref="F4:G4"/>
    <mergeCell ref="H4:I4"/>
    <mergeCell ref="B2:F2"/>
    <mergeCell ref="J4:K4"/>
    <mergeCell ref="G2:H2"/>
    <mergeCell ref="A3:K3"/>
    <mergeCell ref="C4:C5"/>
    <mergeCell ref="A4:A5"/>
    <mergeCell ref="B4:B5"/>
    <mergeCell ref="E4:E5"/>
    <mergeCell ref="D4:D5"/>
  </mergeCell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ignoredErrors>
    <ignoredError sqref="H6:H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view="pageLayout" workbookViewId="0">
      <selection activeCell="R5" sqref="R5"/>
    </sheetView>
  </sheetViews>
  <sheetFormatPr defaultColWidth="58.5703125" defaultRowHeight="12.75"/>
  <cols>
    <col min="1" max="1" width="11.140625" style="52" customWidth="1"/>
    <col min="2" max="2" width="6" style="52" customWidth="1"/>
    <col min="3" max="3" width="11.28515625" style="52" customWidth="1"/>
    <col min="4" max="4" width="7" style="52" customWidth="1"/>
    <col min="5" max="16" width="6.5703125" style="52" customWidth="1"/>
    <col min="17" max="18" width="9.140625" style="52" customWidth="1"/>
    <col min="19" max="19" width="6.85546875" style="52" customWidth="1"/>
    <col min="20" max="43" width="9.140625" style="52" customWidth="1"/>
    <col min="44" max="44" width="5.5703125" style="52" customWidth="1"/>
    <col min="45" max="16384" width="58.5703125" style="52"/>
  </cols>
  <sheetData>
    <row r="1" spans="1:19" ht="21.75" customHeight="1">
      <c r="A1" s="531" t="s">
        <v>220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</row>
    <row r="2" spans="1:19" ht="27.75" customHeight="1">
      <c r="B2" s="104" t="s">
        <v>89</v>
      </c>
      <c r="C2" s="533" t="str">
        <f>'СПИСОК КЛАССА'!E3</f>
        <v>муниципальное общеобразовательное учрееждение средняя общеобразовательная школа № 27</v>
      </c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Q2" s="402" t="str">
        <f>План!G2</f>
        <v>ID класса:</v>
      </c>
      <c r="R2" s="403" t="str">
        <f>План!I2</f>
        <v>1001</v>
      </c>
    </row>
    <row r="3" spans="1:19" ht="9" customHeight="1">
      <c r="B3" s="104"/>
      <c r="C3" s="179"/>
      <c r="D3" s="179"/>
      <c r="E3" s="179"/>
      <c r="F3" s="179"/>
      <c r="G3" s="179"/>
    </row>
    <row r="4" spans="1:19">
      <c r="B4" s="546" t="s">
        <v>87</v>
      </c>
      <c r="C4" s="546"/>
      <c r="D4" s="180" t="s">
        <v>202</v>
      </c>
      <c r="E4" s="180" t="s">
        <v>203</v>
      </c>
      <c r="F4" s="180" t="s">
        <v>204</v>
      </c>
      <c r="G4" s="180" t="s">
        <v>205</v>
      </c>
      <c r="H4" s="180" t="s">
        <v>206</v>
      </c>
      <c r="I4" s="180" t="s">
        <v>207</v>
      </c>
      <c r="J4" s="180" t="s">
        <v>208</v>
      </c>
      <c r="K4" s="180" t="s">
        <v>209</v>
      </c>
      <c r="L4" s="180" t="s">
        <v>210</v>
      </c>
      <c r="M4" s="180" t="s">
        <v>211</v>
      </c>
      <c r="N4" s="180" t="s">
        <v>212</v>
      </c>
      <c r="O4" s="180" t="s">
        <v>213</v>
      </c>
      <c r="P4" s="180" t="s">
        <v>214</v>
      </c>
    </row>
    <row r="5" spans="1:19" ht="46.5" customHeight="1">
      <c r="B5" s="547" t="s">
        <v>81</v>
      </c>
      <c r="C5" s="547"/>
      <c r="D5" s="180" t="s">
        <v>86</v>
      </c>
      <c r="E5" s="180" t="s">
        <v>86</v>
      </c>
      <c r="F5" s="180" t="s">
        <v>86</v>
      </c>
      <c r="G5" s="180" t="s">
        <v>86</v>
      </c>
      <c r="H5" s="180" t="s">
        <v>86</v>
      </c>
      <c r="I5" s="180" t="s">
        <v>86</v>
      </c>
      <c r="J5" s="180" t="s">
        <v>181</v>
      </c>
      <c r="K5" s="180" t="s">
        <v>181</v>
      </c>
      <c r="L5" s="180" t="s">
        <v>181</v>
      </c>
      <c r="M5" s="180" t="s">
        <v>181</v>
      </c>
      <c r="N5" s="180" t="s">
        <v>181</v>
      </c>
      <c r="O5" s="180" t="s">
        <v>181</v>
      </c>
      <c r="P5" s="180" t="s">
        <v>181</v>
      </c>
    </row>
    <row r="6" spans="1:19" ht="28.5" customHeight="1">
      <c r="B6" s="547" t="s">
        <v>167</v>
      </c>
      <c r="C6" s="547"/>
      <c r="D6" s="548" t="s">
        <v>168</v>
      </c>
      <c r="E6" s="543"/>
      <c r="F6" s="543"/>
      <c r="G6" s="543"/>
      <c r="H6" s="543"/>
      <c r="I6" s="543"/>
      <c r="J6" s="542">
        <v>0.4</v>
      </c>
      <c r="K6" s="543"/>
      <c r="L6" s="543"/>
      <c r="M6" s="543"/>
      <c r="N6" s="543"/>
      <c r="O6" s="543"/>
      <c r="P6" s="544"/>
    </row>
    <row r="7" spans="1:19" ht="54" customHeight="1">
      <c r="B7" s="545" t="s">
        <v>169</v>
      </c>
      <c r="C7" s="545"/>
      <c r="D7" s="181">
        <f>План!G6</f>
        <v>1</v>
      </c>
      <c r="E7" s="181">
        <f>План!G7</f>
        <v>1</v>
      </c>
      <c r="F7" s="181">
        <f>План!G8</f>
        <v>1</v>
      </c>
      <c r="G7" s="181">
        <f>План!G9</f>
        <v>1</v>
      </c>
      <c r="H7" s="181">
        <f>План!G10</f>
        <v>1</v>
      </c>
      <c r="I7" s="181">
        <f>План!G11</f>
        <v>1</v>
      </c>
      <c r="J7" s="181">
        <f>План!G12</f>
        <v>1</v>
      </c>
      <c r="K7" s="181">
        <f>План!G13</f>
        <v>0.66666666666666663</v>
      </c>
      <c r="L7" s="181">
        <f>План!G14</f>
        <v>0.44444444444444442</v>
      </c>
      <c r="M7" s="181">
        <f>План!G15</f>
        <v>0.44444444444444442</v>
      </c>
      <c r="N7" s="181">
        <f>План!G16</f>
        <v>0.44444444444444442</v>
      </c>
      <c r="O7" s="181">
        <f>План!G17</f>
        <v>0.44444444444444442</v>
      </c>
      <c r="P7" s="181">
        <f>План!G18</f>
        <v>0.88888888888888884</v>
      </c>
    </row>
    <row r="8" spans="1:19" ht="18.75" hidden="1" customHeight="1">
      <c r="A8" s="400"/>
      <c r="B8" s="400"/>
      <c r="C8" s="400"/>
      <c r="D8" s="401">
        <v>0.3</v>
      </c>
      <c r="E8" s="401">
        <v>0.3</v>
      </c>
      <c r="F8" s="401">
        <v>0.3</v>
      </c>
      <c r="G8" s="401">
        <v>0.3</v>
      </c>
      <c r="H8" s="401">
        <v>0.3</v>
      </c>
      <c r="I8" s="401">
        <v>0.3</v>
      </c>
      <c r="J8" s="401">
        <v>0.4</v>
      </c>
      <c r="K8" s="401">
        <v>0.4</v>
      </c>
      <c r="L8" s="401">
        <v>0.4</v>
      </c>
      <c r="M8" s="401">
        <v>0.4</v>
      </c>
      <c r="N8" s="401">
        <v>0.4</v>
      </c>
      <c r="O8" s="401">
        <v>0.4</v>
      </c>
      <c r="P8" s="401">
        <v>0.4</v>
      </c>
      <c r="Q8" s="400"/>
      <c r="R8" s="400"/>
      <c r="S8" s="400"/>
    </row>
    <row r="9" spans="1:19" ht="12.75" hidden="1" customHeight="1">
      <c r="A9" s="400"/>
      <c r="B9" s="400"/>
      <c r="C9" s="400"/>
      <c r="D9" s="401">
        <v>0.6</v>
      </c>
      <c r="E9" s="401">
        <v>0.6</v>
      </c>
      <c r="F9" s="401">
        <v>0.6</v>
      </c>
      <c r="G9" s="401">
        <v>0.6</v>
      </c>
      <c r="H9" s="401">
        <v>0.6</v>
      </c>
      <c r="I9" s="401">
        <v>0.6</v>
      </c>
      <c r="J9" s="401">
        <v>0</v>
      </c>
      <c r="K9" s="401">
        <v>0</v>
      </c>
      <c r="L9" s="401">
        <v>0</v>
      </c>
      <c r="M9" s="401">
        <v>0</v>
      </c>
      <c r="N9" s="401">
        <v>0</v>
      </c>
      <c r="O9" s="401">
        <v>0</v>
      </c>
      <c r="P9" s="401">
        <v>0</v>
      </c>
      <c r="Q9" s="400"/>
      <c r="R9" s="400"/>
      <c r="S9" s="400"/>
    </row>
    <row r="10" spans="1:19" ht="67.5" customHeigh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</row>
    <row r="11" spans="1:19" ht="33.75" customHeight="1"/>
    <row r="12" spans="1:19" ht="25.5" customHeight="1"/>
    <row r="13" spans="1:19" ht="19.5" customHeight="1"/>
    <row r="14" spans="1:19" ht="19.5" customHeight="1"/>
    <row r="15" spans="1:19" ht="19.5" customHeight="1"/>
    <row r="16" spans="1:19" ht="19.5" customHeight="1"/>
    <row r="17" ht="19.5" customHeight="1"/>
    <row r="18" ht="19.5" customHeight="1"/>
    <row r="19" ht="36" customHeight="1"/>
    <row r="20" ht="30.75" customHeight="1"/>
    <row r="21" ht="35.25" customHeight="1"/>
    <row r="22" ht="26.25" customHeight="1"/>
    <row r="23" ht="24" customHeight="1"/>
    <row r="24" ht="20.25" customHeight="1"/>
    <row r="25" ht="20.25" customHeight="1"/>
    <row r="26" ht="20.25" customHeight="1"/>
    <row r="27" ht="20.25" customHeight="1"/>
    <row r="28" ht="21" customHeight="1"/>
    <row r="29" ht="19.5" customHeight="1"/>
    <row r="30" ht="19.5" customHeight="1"/>
    <row r="31" ht="20.25" customHeight="1"/>
  </sheetData>
  <sheetProtection password="C62D" sheet="1" scenarios="1" selectLockedCells="1" selectUnlockedCells="1"/>
  <mergeCells count="8">
    <mergeCell ref="J6:P6"/>
    <mergeCell ref="A1:S1"/>
    <mergeCell ref="C2:O2"/>
    <mergeCell ref="B7:C7"/>
    <mergeCell ref="B4:C4"/>
    <mergeCell ref="B5:C5"/>
    <mergeCell ref="B6:C6"/>
    <mergeCell ref="D6:I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7"/>
  <sheetViews>
    <sheetView view="pageLayout" workbookViewId="0">
      <selection activeCell="E5" sqref="E5"/>
    </sheetView>
  </sheetViews>
  <sheetFormatPr defaultColWidth="58.5703125" defaultRowHeight="12.75"/>
  <cols>
    <col min="1" max="1" width="8.85546875" customWidth="1"/>
    <col min="2" max="2" width="22.5703125" customWidth="1"/>
    <col min="3" max="3" width="34.7109375" customWidth="1"/>
    <col min="4" max="4" width="29.5703125" customWidth="1"/>
    <col min="5" max="5" width="32" customWidth="1"/>
    <col min="6" max="6" width="6.5703125" customWidth="1"/>
    <col min="7" max="7" width="8.42578125" customWidth="1"/>
    <col min="8" max="8" width="6.5703125" customWidth="1"/>
    <col min="9" max="207" width="9.140625" customWidth="1"/>
    <col min="208" max="208" width="5.5703125" customWidth="1"/>
  </cols>
  <sheetData>
    <row r="1" spans="1:8" s="52" customFormat="1" ht="17.25" customHeight="1">
      <c r="A1" s="551" t="s">
        <v>221</v>
      </c>
      <c r="B1" s="551"/>
      <c r="C1" s="551"/>
      <c r="D1" s="551"/>
      <c r="E1" s="551"/>
      <c r="F1" s="551"/>
      <c r="G1" s="551"/>
      <c r="H1" s="112"/>
    </row>
    <row r="2" spans="1:8" s="52" customFormat="1" ht="27" customHeight="1">
      <c r="A2" s="54" t="s">
        <v>89</v>
      </c>
      <c r="B2" s="533" t="str">
        <f>'СПИСОК КЛАССА'!E3</f>
        <v>муниципальное общеобразовательное учрееждение средняя общеобразовательная школа № 27</v>
      </c>
      <c r="C2" s="533"/>
      <c r="D2" s="533"/>
      <c r="E2" s="169" t="s">
        <v>90</v>
      </c>
      <c r="F2" s="550" t="str">
        <f>'СПИСОК КЛАССА'!J1</f>
        <v>1001</v>
      </c>
      <c r="G2" s="550"/>
    </row>
    <row r="3" spans="1:8" s="52" customFormat="1" ht="2.25" customHeight="1">
      <c r="A3" s="273"/>
      <c r="B3" s="273"/>
      <c r="C3" s="273"/>
      <c r="D3" s="273"/>
      <c r="E3" s="273"/>
      <c r="F3" s="273"/>
      <c r="G3" s="273"/>
      <c r="H3" s="273"/>
    </row>
    <row r="4" spans="1:8" ht="52.5" customHeight="1">
      <c r="A4" s="117"/>
      <c r="B4" s="118"/>
      <c r="C4" s="119" t="s">
        <v>152</v>
      </c>
      <c r="D4" s="549" t="s">
        <v>153</v>
      </c>
      <c r="E4" s="549"/>
    </row>
    <row r="5" spans="1:8" ht="78" customHeight="1">
      <c r="A5" s="120"/>
      <c r="B5" s="119" t="s">
        <v>94</v>
      </c>
      <c r="C5" s="119" t="s">
        <v>215</v>
      </c>
      <c r="D5" s="119" t="s">
        <v>222</v>
      </c>
      <c r="E5" s="119" t="s">
        <v>224</v>
      </c>
    </row>
    <row r="6" spans="1:8" ht="18" customHeight="1">
      <c r="A6" s="114" t="s">
        <v>95</v>
      </c>
      <c r="B6" s="170">
        <f>Результаты_Класс!AI19*100</f>
        <v>79.487179487179489</v>
      </c>
      <c r="C6" s="171">
        <f>Результаты_Класс!AN19/'Ответы учащихся'!E7*100</f>
        <v>0</v>
      </c>
      <c r="D6" s="171">
        <f>Результаты_Класс!AN18/'Ответы учащихся'!E7*100</f>
        <v>11.111111111111111</v>
      </c>
      <c r="E6" s="171">
        <f>(Результаты_Класс!AN16+Результаты_Класс!AN17)/'Ответы учащихся'!E7*100</f>
        <v>88.888888888888886</v>
      </c>
      <c r="G6" s="116"/>
    </row>
    <row r="7" spans="1:8">
      <c r="B7" s="132"/>
    </row>
  </sheetData>
  <sheetProtection password="C62D" sheet="1" scenarios="1" selectLockedCells="1" selectUnlockedCells="1"/>
  <customSheetViews>
    <customSheetView guid="{BFE542F4-8A0C-4C42-A5CA-C7B0ACF2717E}">
      <selection activeCell="AA6" sqref="AA6"/>
      <pageMargins left="0.11811023622047245" right="0.11811023622047245" top="0.60416666666666663" bottom="0.19685039370078741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4">
    <mergeCell ref="D4:E4"/>
    <mergeCell ref="F2:G2"/>
    <mergeCell ref="B2:D2"/>
    <mergeCell ref="A1:G1"/>
  </mergeCells>
  <pageMargins left="0.11811023622047245" right="0.11811023622047245" top="0.60416666666666663" bottom="0.19685039370078741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view="pageLayout" workbookViewId="0">
      <selection activeCell="K14" sqref="K14"/>
    </sheetView>
  </sheetViews>
  <sheetFormatPr defaultRowHeight="12.75"/>
  <cols>
    <col min="2" max="2" width="12.28515625" customWidth="1"/>
    <col min="3" max="10" width="12.42578125" customWidth="1"/>
  </cols>
  <sheetData>
    <row r="1" spans="1:13" ht="6" customHeight="1"/>
    <row r="2" spans="1:13" ht="21" customHeight="1">
      <c r="A2" s="551" t="s">
        <v>195</v>
      </c>
      <c r="B2" s="551"/>
      <c r="C2" s="551"/>
      <c r="D2" s="551"/>
      <c r="E2" s="551"/>
      <c r="F2" s="551"/>
      <c r="G2" s="551"/>
      <c r="H2" s="551"/>
      <c r="I2" s="551"/>
      <c r="J2" s="551"/>
      <c r="K2" s="112"/>
      <c r="L2" s="112"/>
      <c r="M2" s="112"/>
    </row>
    <row r="3" spans="1:13" ht="32.25" customHeight="1">
      <c r="A3" s="121" t="s">
        <v>89</v>
      </c>
      <c r="B3" s="533" t="str">
        <f>'СПИСОК КЛАССА'!E3</f>
        <v>муниципальное общеобразовательное учрееждение средняя общеобразовательная школа № 27</v>
      </c>
      <c r="C3" s="533"/>
      <c r="D3" s="533"/>
      <c r="E3" s="533"/>
      <c r="F3" s="533"/>
      <c r="H3" s="113" t="s">
        <v>90</v>
      </c>
      <c r="I3" s="105" t="str">
        <f>'СПИСОК КЛАССА'!J1</f>
        <v>1001</v>
      </c>
      <c r="J3" s="113"/>
      <c r="L3" s="52"/>
      <c r="M3" s="52"/>
    </row>
    <row r="4" spans="1:13" ht="7.5" customHeight="1">
      <c r="A4" s="121"/>
      <c r="B4" s="169"/>
      <c r="C4" s="176"/>
      <c r="D4" s="176"/>
      <c r="E4" s="176"/>
      <c r="F4" s="176"/>
      <c r="G4" s="113"/>
      <c r="H4" s="113"/>
      <c r="I4" s="168"/>
      <c r="J4" s="113"/>
      <c r="L4" s="52"/>
      <c r="M4" s="52"/>
    </row>
    <row r="5" spans="1:13" ht="29.25" customHeight="1">
      <c r="B5" s="554" t="s">
        <v>115</v>
      </c>
      <c r="C5" s="549" t="s">
        <v>120</v>
      </c>
      <c r="D5" s="549"/>
      <c r="E5" s="549"/>
      <c r="F5" s="549"/>
      <c r="G5" s="549"/>
      <c r="H5" s="549"/>
      <c r="I5" s="549"/>
      <c r="J5" s="549"/>
      <c r="K5" s="111"/>
      <c r="L5" s="111"/>
      <c r="M5" s="111"/>
    </row>
    <row r="6" spans="1:13" ht="23.25" customHeight="1">
      <c r="B6" s="555"/>
      <c r="C6" s="552" t="s">
        <v>119</v>
      </c>
      <c r="D6" s="553"/>
      <c r="E6" s="552" t="s">
        <v>116</v>
      </c>
      <c r="F6" s="553"/>
      <c r="G6" s="552" t="s">
        <v>117</v>
      </c>
      <c r="H6" s="553"/>
      <c r="I6" s="549" t="s">
        <v>118</v>
      </c>
      <c r="J6" s="549"/>
    </row>
    <row r="7" spans="1:13" ht="23.25" customHeight="1">
      <c r="B7" s="556"/>
      <c r="C7" s="158" t="s">
        <v>154</v>
      </c>
      <c r="D7" s="158" t="s">
        <v>155</v>
      </c>
      <c r="E7" s="158" t="s">
        <v>154</v>
      </c>
      <c r="F7" s="158" t="s">
        <v>155</v>
      </c>
      <c r="G7" s="158" t="s">
        <v>154</v>
      </c>
      <c r="H7" s="158" t="s">
        <v>155</v>
      </c>
      <c r="I7" s="158" t="s">
        <v>154</v>
      </c>
      <c r="J7" s="158" t="s">
        <v>155</v>
      </c>
    </row>
    <row r="8" spans="1:13" ht="22.5" customHeight="1">
      <c r="B8" s="114">
        <f>'Ответы учащихся'!E7</f>
        <v>9</v>
      </c>
      <c r="C8" s="172">
        <f>Результаты_Класс!AN19</f>
        <v>0</v>
      </c>
      <c r="D8" s="115">
        <f>C8/$B$8</f>
        <v>0</v>
      </c>
      <c r="E8" s="172">
        <f>Результаты_Класс!AN18</f>
        <v>1</v>
      </c>
      <c r="F8" s="115">
        <f>E8/$B$8</f>
        <v>0.1111111111111111</v>
      </c>
      <c r="G8" s="172">
        <f>Результаты_Класс!AN17</f>
        <v>5</v>
      </c>
      <c r="H8" s="115">
        <f>G8/$B$8</f>
        <v>0.55555555555555558</v>
      </c>
      <c r="I8" s="173">
        <f>Результаты_Класс!AN16</f>
        <v>3</v>
      </c>
      <c r="J8" s="115">
        <f>I8/$B$8</f>
        <v>0.33333333333333331</v>
      </c>
      <c r="K8" s="116"/>
    </row>
    <row r="9" spans="1:13">
      <c r="B9" s="174"/>
      <c r="C9" s="174"/>
      <c r="D9" s="174" t="s">
        <v>119</v>
      </c>
      <c r="E9" s="174"/>
      <c r="F9" s="174" t="s">
        <v>116</v>
      </c>
      <c r="G9" s="174"/>
      <c r="H9" s="174" t="s">
        <v>117</v>
      </c>
      <c r="I9" s="174"/>
      <c r="J9" s="174" t="s">
        <v>118</v>
      </c>
    </row>
    <row r="17" spans="12:12">
      <c r="L17" s="57"/>
    </row>
    <row r="18" spans="12:12">
      <c r="L18" s="57"/>
    </row>
    <row r="19" spans="12:12">
      <c r="L19" s="57"/>
    </row>
    <row r="20" spans="12:12">
      <c r="L20" s="57"/>
    </row>
    <row r="21" spans="12:12">
      <c r="L21" s="57"/>
    </row>
    <row r="22" spans="12:12">
      <c r="L22" s="57"/>
    </row>
    <row r="23" spans="12:12">
      <c r="L23" s="57"/>
    </row>
    <row r="24" spans="12:12">
      <c r="L24" s="57"/>
    </row>
    <row r="25" spans="12:12">
      <c r="L25" s="57"/>
    </row>
    <row r="26" spans="12:12">
      <c r="L26" s="57"/>
    </row>
    <row r="27" spans="12:12">
      <c r="L27" s="57"/>
    </row>
    <row r="28" spans="12:12">
      <c r="L28" s="57"/>
    </row>
    <row r="29" spans="12:12">
      <c r="L29" s="57"/>
    </row>
    <row r="30" spans="12:12">
      <c r="L30" s="57"/>
    </row>
    <row r="31" spans="12:12">
      <c r="L31" s="57"/>
    </row>
    <row r="32" spans="12:12">
      <c r="L32" s="57"/>
    </row>
    <row r="33" spans="12:12">
      <c r="L33" s="57"/>
    </row>
    <row r="34" spans="12:12">
      <c r="L34" s="57"/>
    </row>
    <row r="35" spans="12:12">
      <c r="L35" s="57"/>
    </row>
    <row r="36" spans="12:12">
      <c r="L36" s="57"/>
    </row>
    <row r="37" spans="12:12">
      <c r="L37" s="57"/>
    </row>
    <row r="38" spans="12:12">
      <c r="L38" s="57"/>
    </row>
    <row r="39" spans="12:12">
      <c r="L39" s="57"/>
    </row>
    <row r="40" spans="12:12">
      <c r="L40" s="57"/>
    </row>
    <row r="41" spans="12:12">
      <c r="L41" s="57"/>
    </row>
    <row r="42" spans="12:12">
      <c r="L42" s="57"/>
    </row>
  </sheetData>
  <sheetProtection password="C62D" sheet="1" scenarios="1" selectLockedCells="1" selectUnlockedCells="1"/>
  <customSheetViews>
    <customSheetView guid="{BFE542F4-8A0C-4C42-A5CA-C7B0ACF2717E}">
      <selection activeCell="AA6" sqref="AA6"/>
      <pageMargins left="0.7" right="0.7" top="0.75" bottom="0.75" header="0.3" footer="0.3"/>
      <pageSetup paperSize="9" orientation="portrait" verticalDpi="0" r:id="rId1"/>
    </customSheetView>
  </customSheetViews>
  <mergeCells count="8">
    <mergeCell ref="A2:J2"/>
    <mergeCell ref="B3:F3"/>
    <mergeCell ref="C6:D6"/>
    <mergeCell ref="B5:B7"/>
    <mergeCell ref="E6:F6"/>
    <mergeCell ref="G6:H6"/>
    <mergeCell ref="I6:J6"/>
    <mergeCell ref="C5:J5"/>
  </mergeCells>
  <pageMargins left="0.7" right="0.7" top="0.75" bottom="0.75" header="0.3" footer="0.3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СПИСОК КЛАССА</vt:lpstr>
      <vt:lpstr>ПРОТОКОЛ</vt:lpstr>
      <vt:lpstr>Анкета учителя</vt:lpstr>
      <vt:lpstr>Ответы учащихся</vt:lpstr>
      <vt:lpstr>Результаты_Класс</vt:lpstr>
      <vt:lpstr>План</vt:lpstr>
      <vt:lpstr>Коридор</vt:lpstr>
      <vt:lpstr>Д-класс</vt:lpstr>
      <vt:lpstr>Уровни</vt:lpstr>
      <vt:lpstr>Базовый_Уч</vt:lpstr>
      <vt:lpstr>Базовый_З</vt:lpstr>
      <vt:lpstr>Пов_З</vt:lpstr>
      <vt:lpstr>КИМ</vt:lpstr>
      <vt:lpstr>План!Заголовки_для_печати</vt:lpstr>
      <vt:lpstr>'Ответы учащихся'!Область_печати</vt:lpstr>
      <vt:lpstr>Результаты_Класс!Область_печати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Наталья</cp:lastModifiedBy>
  <cp:lastPrinted>2013-10-02T23:36:57Z</cp:lastPrinted>
  <dcterms:created xsi:type="dcterms:W3CDTF">2007-09-13T11:07:26Z</dcterms:created>
  <dcterms:modified xsi:type="dcterms:W3CDTF">2013-10-12T07:29:58Z</dcterms:modified>
</cp:coreProperties>
</file>